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aluaag.sharepoint.com/sites/OVAP/Freigegebene Dokumente/02  FI/06  Entschädigung Fachreferenten/"/>
    </mc:Choice>
  </mc:AlternateContent>
  <xr:revisionPtr revIDLastSave="300" documentId="8_{712E166E-7A92-4ED9-BBA5-8DBCE38412EA}" xr6:coauthVersionLast="47" xr6:coauthVersionMax="47" xr10:uidLastSave="{C66D4547-0C95-4D16-9E83-F801B362A821}"/>
  <bookViews>
    <workbookView xWindow="28680" yWindow="-120" windowWidth="29040" windowHeight="15720" tabRatio="351" xr2:uid="{00000000-000D-0000-FFFF-FFFF00000000}"/>
  </bookViews>
  <sheets>
    <sheet name="Feuille d'indemnité" sheetId="1" r:id="rId1"/>
    <sheet name="Tarif" sheetId="2" state="hidden" r:id="rId2"/>
    <sheet name="Totaux Filière" sheetId="4" state="hidden" r:id="rId3"/>
  </sheets>
  <definedNames>
    <definedName name="activité" localSheetId="0">'Feuille d''indemnité'!$A$1:$A$3</definedName>
    <definedName name="_xlnm.Print_Area" localSheetId="2">'Totaux Filière'!$A$1:$C$114</definedName>
  </definedNames>
  <calcPr calcId="191029"/>
  <customWorkbookViews>
    <customWorkbookView name="Imed TIAB - Affichage personnalisé" guid="{88FAA679-9311-4164-9DDC-D3AB1C010B42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E23" i="1"/>
  <c r="G23" i="1" s="1"/>
  <c r="F23" i="1"/>
  <c r="C27" i="1"/>
  <c r="E27" i="1"/>
  <c r="F27" i="1"/>
  <c r="C28" i="1"/>
  <c r="E28" i="1"/>
  <c r="F28" i="1"/>
  <c r="C29" i="1"/>
  <c r="E29" i="1"/>
  <c r="F29" i="1"/>
  <c r="C20" i="1"/>
  <c r="E20" i="1"/>
  <c r="F20" i="1"/>
  <c r="C21" i="1"/>
  <c r="E21" i="1"/>
  <c r="F21" i="1"/>
  <c r="C22" i="1"/>
  <c r="E22" i="1"/>
  <c r="F22" i="1"/>
  <c r="G49" i="1"/>
  <c r="A13" i="4"/>
  <c r="A9" i="4"/>
  <c r="A17" i="4" l="1"/>
  <c r="A21" i="4"/>
  <c r="A25" i="4"/>
  <c r="A33" i="4"/>
  <c r="A37" i="4"/>
  <c r="C24" i="1" l="1"/>
  <c r="C25" i="1"/>
  <c r="C26" i="1"/>
  <c r="C30" i="1"/>
  <c r="C31" i="1"/>
  <c r="C32" i="1"/>
  <c r="C33" i="1"/>
  <c r="C34" i="1"/>
  <c r="C35" i="1"/>
  <c r="C36" i="1"/>
  <c r="C37" i="1"/>
  <c r="G20" i="1" l="1"/>
  <c r="A7" i="4"/>
  <c r="A105" i="4"/>
  <c r="C105" i="4" s="1"/>
  <c r="A57" i="4"/>
  <c r="A53" i="4"/>
  <c r="A49" i="4"/>
  <c r="A45" i="4"/>
  <c r="B45" i="4" s="1"/>
  <c r="A41" i="4"/>
  <c r="C33" i="4"/>
  <c r="A29" i="4"/>
  <c r="C17" i="4"/>
  <c r="E24" i="1"/>
  <c r="F24" i="1"/>
  <c r="E25" i="1"/>
  <c r="F25" i="1"/>
  <c r="E26" i="1"/>
  <c r="F26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A101" i="4"/>
  <c r="A97" i="4"/>
  <c r="A93" i="4"/>
  <c r="A89" i="4"/>
  <c r="A85" i="4"/>
  <c r="A81" i="4"/>
  <c r="A77" i="4"/>
  <c r="A73" i="4"/>
  <c r="B73" i="4" s="1"/>
  <c r="C21" i="4"/>
  <c r="C9" i="4"/>
  <c r="C45" i="4" l="1"/>
  <c r="B105" i="4"/>
  <c r="B33" i="4"/>
  <c r="B17" i="4"/>
  <c r="B9" i="4"/>
  <c r="B81" i="4"/>
  <c r="C89" i="4"/>
  <c r="C93" i="4"/>
  <c r="C101" i="4"/>
  <c r="B101" i="4"/>
  <c r="B97" i="4"/>
  <c r="B93" i="4"/>
  <c r="B89" i="4"/>
  <c r="B85" i="4"/>
  <c r="C81" i="4"/>
  <c r="B77" i="4"/>
  <c r="B21" i="4"/>
  <c r="A65" i="4"/>
  <c r="B65" i="4" s="1"/>
  <c r="G31" i="1" l="1"/>
  <c r="G32" i="1"/>
  <c r="G33" i="1"/>
  <c r="G34" i="1"/>
  <c r="C112" i="4"/>
  <c r="A69" i="4"/>
  <c r="B69" i="4" s="1"/>
  <c r="A61" i="4"/>
  <c r="B61" i="4" s="1"/>
  <c r="C37" i="4" l="1"/>
  <c r="B41" i="4"/>
  <c r="C97" i="4" l="1"/>
  <c r="C73" i="4" l="1"/>
  <c r="C77" i="4"/>
  <c r="C85" i="4"/>
  <c r="C57" i="4"/>
  <c r="B53" i="4"/>
  <c r="B29" i="4"/>
  <c r="G21" i="1"/>
  <c r="C13" i="4" s="1"/>
  <c r="G22" i="1"/>
  <c r="C25" i="4"/>
  <c r="B37" i="4"/>
  <c r="C41" i="4"/>
  <c r="G24" i="1"/>
  <c r="B49" i="4" s="1"/>
  <c r="G25" i="1"/>
  <c r="G26" i="1"/>
  <c r="B57" i="4" s="1"/>
  <c r="G27" i="1"/>
  <c r="G28" i="1"/>
  <c r="G29" i="1"/>
  <c r="C61" i="4" s="1"/>
  <c r="G30" i="1"/>
  <c r="G35" i="1"/>
  <c r="G36" i="1"/>
  <c r="G37" i="1"/>
  <c r="C69" i="4"/>
  <c r="C53" i="4"/>
  <c r="B13" i="4"/>
  <c r="C49" i="4" l="1"/>
  <c r="B25" i="4"/>
  <c r="C65" i="4"/>
  <c r="C29" i="4"/>
  <c r="G39" i="1"/>
  <c r="G40" i="1" s="1"/>
  <c r="C18" i="4" l="1"/>
  <c r="C19" i="4" s="1"/>
  <c r="C46" i="4"/>
  <c r="C47" i="4" s="1"/>
  <c r="C106" i="4"/>
  <c r="C107" i="4" s="1"/>
  <c r="B46" i="4"/>
  <c r="B47" i="4" s="1"/>
  <c r="B106" i="4"/>
  <c r="B107" i="4" s="1"/>
  <c r="C34" i="4"/>
  <c r="C35" i="4" s="1"/>
  <c r="B34" i="4"/>
  <c r="B35" i="4" s="1"/>
  <c r="B18" i="4"/>
  <c r="B19" i="4" s="1"/>
  <c r="G41" i="1"/>
  <c r="G51" i="1" s="1"/>
  <c r="C102" i="4"/>
  <c r="C103" i="4" s="1"/>
  <c r="B94" i="4"/>
  <c r="B95" i="4" s="1"/>
  <c r="C82" i="4"/>
  <c r="C83" i="4" s="1"/>
  <c r="B66" i="4"/>
  <c r="B67" i="4" s="1"/>
  <c r="B82" i="4"/>
  <c r="B83" i="4" s="1"/>
  <c r="B86" i="4"/>
  <c r="B87" i="4" s="1"/>
  <c r="C74" i="4"/>
  <c r="C75" i="4" s="1"/>
  <c r="B102" i="4"/>
  <c r="B103" i="4" s="1"/>
  <c r="C94" i="4"/>
  <c r="C95" i="4" s="1"/>
  <c r="C90" i="4"/>
  <c r="C91" i="4" s="1"/>
  <c r="C98" i="4"/>
  <c r="C99" i="4" s="1"/>
  <c r="B90" i="4"/>
  <c r="B91" i="4" s="1"/>
  <c r="C78" i="4"/>
  <c r="B78" i="4"/>
  <c r="C86" i="4"/>
  <c r="C87" i="4" s="1"/>
  <c r="B98" i="4"/>
  <c r="B99" i="4" s="1"/>
  <c r="B74" i="4"/>
  <c r="B75" i="4" s="1"/>
  <c r="C22" i="4"/>
  <c r="C23" i="4" s="1"/>
  <c r="B22" i="4"/>
  <c r="B23" i="4" s="1"/>
  <c r="C70" i="4"/>
  <c r="C71" i="4" s="1"/>
  <c r="C62" i="4"/>
  <c r="C63" i="4" s="1"/>
  <c r="C54" i="4"/>
  <c r="C55" i="4" s="1"/>
  <c r="C42" i="4"/>
  <c r="C43" i="4" s="1"/>
  <c r="C30" i="4"/>
  <c r="C31" i="4" s="1"/>
  <c r="C14" i="4"/>
  <c r="C15" i="4" s="1"/>
  <c r="B58" i="4"/>
  <c r="B59" i="4" s="1"/>
  <c r="B10" i="4"/>
  <c r="B70" i="4"/>
  <c r="B71" i="4" s="1"/>
  <c r="B62" i="4"/>
  <c r="B63" i="4" s="1"/>
  <c r="B54" i="4"/>
  <c r="B55" i="4" s="1"/>
  <c r="B42" i="4"/>
  <c r="B43" i="4" s="1"/>
  <c r="B30" i="4"/>
  <c r="B31" i="4" s="1"/>
  <c r="B14" i="4"/>
  <c r="B15" i="4" s="1"/>
  <c r="B26" i="4"/>
  <c r="B27" i="4" s="1"/>
  <c r="C66" i="4"/>
  <c r="C67" i="4" s="1"/>
  <c r="C58" i="4"/>
  <c r="C59" i="4" s="1"/>
  <c r="C50" i="4"/>
  <c r="C38" i="4"/>
  <c r="C39" i="4" s="1"/>
  <c r="C26" i="4"/>
  <c r="C27" i="4" s="1"/>
  <c r="C10" i="4"/>
  <c r="B50" i="4"/>
  <c r="B38" i="4"/>
  <c r="B39" i="4" s="1"/>
  <c r="B79" i="4" l="1"/>
  <c r="C79" i="4"/>
  <c r="C11" i="4"/>
  <c r="B11" i="4"/>
  <c r="B51" i="4"/>
  <c r="C51" i="4"/>
  <c r="B110" i="4" l="1"/>
  <c r="B114" i="4" s="1"/>
  <c r="C110" i="4"/>
  <c r="C1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Imed TIAB</author>
  </authors>
  <commentList>
    <comment ref="B19" authorId="0" shapeId="0" xr:uid="{00000000-0006-0000-0000-000001000000}">
      <text>
        <r>
          <rPr>
            <sz val="9"/>
            <color indexed="81"/>
            <rFont val="Tahoma"/>
            <family val="2"/>
          </rPr>
          <t>Les tâches d'Expert sont rémunérées par l'Etat.</t>
        </r>
      </text>
    </comment>
  </commentList>
</comments>
</file>

<file path=xl/sharedStrings.xml><?xml version="1.0" encoding="utf-8"?>
<sst xmlns="http://schemas.openxmlformats.org/spreadsheetml/2006/main" count="192" uniqueCount="76">
  <si>
    <t>Total</t>
  </si>
  <si>
    <t xml:space="preserve">Tarif </t>
  </si>
  <si>
    <t>-</t>
  </si>
  <si>
    <t>IBAN</t>
  </si>
  <si>
    <r>
      <rPr>
        <b/>
        <sz val="11"/>
        <color theme="1"/>
        <rFont val="Arial"/>
        <family val="2"/>
      </rPr>
      <t>Secrétariat ovap-vs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c/o Avalua AG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Viktoriastrasse 15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3900 Brig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Tél. 027 922 20 50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Fax 027 922 20 59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info@ovap-vs.ch</t>
    </r>
    <r>
      <rPr>
        <sz val="11"/>
        <color rgb="FFFF0000"/>
        <rFont val="Arial"/>
        <family val="2"/>
      </rPr>
      <t xml:space="preserve"> |</t>
    </r>
    <r>
      <rPr>
        <sz val="11"/>
        <color theme="1"/>
        <rFont val="Arial"/>
        <family val="2"/>
      </rPr>
      <t xml:space="preserve"> www.ovap-vs.ch</t>
    </r>
  </si>
  <si>
    <r>
      <rPr>
        <b/>
        <sz val="12"/>
        <color theme="1"/>
        <rFont val="Arial"/>
        <family val="2"/>
      </rPr>
      <t>Secrétariat ovap-vs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c/o Avalua AG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Viktoriastrasse 15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3900 Brig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Tél. 027 922 20 50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Fax 027 922 20 59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info@ovap-vs.ch</t>
    </r>
    <r>
      <rPr>
        <sz val="12"/>
        <color rgb="FFFF0000"/>
        <rFont val="Arial"/>
        <family val="2"/>
      </rPr>
      <t xml:space="preserve"> |</t>
    </r>
    <r>
      <rPr>
        <sz val="12"/>
        <color theme="1"/>
        <rFont val="Arial"/>
        <family val="2"/>
      </rPr>
      <t xml:space="preserve"> www.ovap-vs.ch</t>
    </r>
  </si>
  <si>
    <t>Einheit</t>
  </si>
  <si>
    <t>Franken</t>
  </si>
  <si>
    <t>ÜK</t>
  </si>
  <si>
    <t>Verein</t>
  </si>
  <si>
    <t>Tarif A</t>
  </si>
  <si>
    <t>Tarif B</t>
  </si>
  <si>
    <t xml:space="preserve">Konto </t>
  </si>
  <si>
    <t>Nom / Prénom</t>
  </si>
  <si>
    <t>Rue / NPA</t>
  </si>
  <si>
    <t>Paiement à</t>
  </si>
  <si>
    <t>Banque</t>
  </si>
  <si>
    <t>Titulaire du compte</t>
  </si>
  <si>
    <t>N° AVS</t>
  </si>
  <si>
    <t>Honoraires</t>
  </si>
  <si>
    <t>Date de l'activité</t>
  </si>
  <si>
    <t>Activité</t>
  </si>
  <si>
    <t>Filière</t>
  </si>
  <si>
    <t>Nombre</t>
  </si>
  <si>
    <t>Unité</t>
  </si>
  <si>
    <t>Total sans retenues</t>
  </si>
  <si>
    <t>./.  Retenues AVS/AI/APG/AC/AF</t>
  </si>
  <si>
    <t>Total avec retenues</t>
  </si>
  <si>
    <r>
      <t xml:space="preserve">Frais du comité </t>
    </r>
    <r>
      <rPr>
        <sz val="16"/>
        <color theme="1"/>
        <rFont val="Arial"/>
        <family val="2"/>
      </rPr>
      <t>(merci de joindre les pièces justificatives)</t>
    </r>
  </si>
  <si>
    <t>Date</t>
  </si>
  <si>
    <t>Description</t>
  </si>
  <si>
    <t>Total frais du comité</t>
  </si>
  <si>
    <t>HONORAIRES</t>
  </si>
  <si>
    <t xml:space="preserve">Honoraires avec retenues </t>
  </si>
  <si>
    <t>Totaux frais comité</t>
  </si>
  <si>
    <t>TOTAL honoraires &amp; frais :</t>
  </si>
  <si>
    <t>Cours interentreprises (CI) - 1/2 journée (Tarif A)</t>
  </si>
  <si>
    <t>Cours interentreprises (CI) - visioconférence MP-E (Tarif A)</t>
  </si>
  <si>
    <t>Cours interentreprises (CI) - rattrapage - journée entière (Tarif B)</t>
  </si>
  <si>
    <t>Cours interentreprises (CI) - rattrapage - 1/2 journée (Tarif B)</t>
  </si>
  <si>
    <t>Visites de classe - journée entière (Tarif B)</t>
  </si>
  <si>
    <t>Visites de classe - 1/2 journée (Tarif B)</t>
  </si>
  <si>
    <t>Cours interentreprises (CI) - journée entière (Tarif A)</t>
  </si>
  <si>
    <t>Cours interentreprises (CI) - rattrapage - heures isolées  (Tarif B)</t>
  </si>
  <si>
    <t>Visites de classe - heures isolées (Tarif B)</t>
  </si>
  <si>
    <t>Séance OVAP-CH/LRO - journée entière (Tarif B)*</t>
  </si>
  <si>
    <t>Séance OVAP-CH/LRO - 1/2 journée (Tarif B)*</t>
  </si>
  <si>
    <t>Séance OVAP-CH/LRO - heures isolées (Tarif B)*</t>
  </si>
  <si>
    <t xml:space="preserve">Tâches commission de cours </t>
  </si>
  <si>
    <t>Tâches coordinatrice commission CI</t>
  </si>
  <si>
    <t>Tâches comité</t>
  </si>
  <si>
    <t>forfait journalier</t>
  </si>
  <si>
    <t>forfait 1/2 journée</t>
  </si>
  <si>
    <t>heure</t>
  </si>
  <si>
    <t>forfait annuel</t>
  </si>
  <si>
    <t>Cours interentreprises (CI) - heures isolées (Tarif A)</t>
  </si>
  <si>
    <t>Intervenants E-learning/Formation en présentiel  - journée entière (Tarif B)</t>
  </si>
  <si>
    <t>Intervenants E-learning/Formation en présentiel  - 1/2 journée (Tarif B)</t>
  </si>
  <si>
    <t>Intervenants E-learning/Formation en présentiel  - heures isolées (Tarif B)</t>
  </si>
  <si>
    <t>Tâches des intervenants par contenu CI</t>
  </si>
  <si>
    <t>Tâches du formateur de branche</t>
  </si>
  <si>
    <t>CI</t>
  </si>
  <si>
    <t>Association</t>
  </si>
  <si>
    <t>Formateur de branche  - Formation journée entière (Tarif C)</t>
  </si>
  <si>
    <t>Formateur de branche  - Formations  1/2 journée (Tarif C)</t>
  </si>
  <si>
    <t>Formateur de branche  - Formations heures isolées (Tarif C)</t>
  </si>
  <si>
    <t>Evaluation des mandats de transfert (Tarif B)</t>
  </si>
  <si>
    <t>Tarif C</t>
  </si>
  <si>
    <t>Autres</t>
  </si>
  <si>
    <t>*Rencontres intercantonales des formateurs de branche - heures isolées (Tarif B)</t>
  </si>
  <si>
    <t>*Rencontres intercantonales des formateurs de branche - journée entière (Tarif B)</t>
  </si>
  <si>
    <t>*Rencontres intercantonales des formateurs de branche - demi-journée (Tarif B)</t>
  </si>
  <si>
    <t>Retenues AVS / AI / APG      6.570% A partir de CHF 2'300.00</t>
  </si>
  <si>
    <t>Total année scolaire 2024-2025</t>
  </si>
  <si>
    <t>à partir de CHF 2'500.00</t>
  </si>
  <si>
    <t>Formulaire d'indemnités année scolaire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</si>
</sst>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Fr.&quot;\ #,##0.00"/>
    <numFmt numFmtId="165" formatCode="0.000%"/>
    <numFmt numFmtId="166" formatCode="[$CHF]\ #,##0.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4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quotePrefix="1" applyFont="1"/>
    <xf numFmtId="0" fontId="11" fillId="0" borderId="0" xfId="0" quotePrefix="1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2" borderId="40" xfId="0" applyFont="1" applyFill="1" applyBorder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vertical="center"/>
    </xf>
    <xf numFmtId="0" fontId="18" fillId="2" borderId="4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4" fontId="13" fillId="0" borderId="7" xfId="0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right" vertical="center"/>
    </xf>
    <xf numFmtId="14" fontId="13" fillId="0" borderId="10" xfId="0" applyNumberFormat="1" applyFont="1" applyBorder="1" applyAlignment="1" applyProtection="1">
      <alignment horizontal="center" vertical="center"/>
      <protection locked="0"/>
    </xf>
    <xf numFmtId="1" fontId="13" fillId="0" borderId="11" xfId="0" applyNumberFormat="1" applyFont="1" applyBorder="1" applyAlignment="1" applyProtection="1">
      <alignment horizontal="center" vertical="center"/>
      <protection locked="0"/>
    </xf>
    <xf numFmtId="1" fontId="13" fillId="0" borderId="11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6" fontId="13" fillId="0" borderId="12" xfId="0" applyNumberFormat="1" applyFont="1" applyBorder="1" applyAlignment="1">
      <alignment horizontal="right" vertical="center"/>
    </xf>
    <xf numFmtId="14" fontId="13" fillId="0" borderId="13" xfId="0" applyNumberFormat="1" applyFont="1" applyBorder="1" applyAlignment="1" applyProtection="1">
      <alignment horizontal="center" vertical="center"/>
      <protection locked="0"/>
    </xf>
    <xf numFmtId="1" fontId="13" fillId="0" borderId="14" xfId="0" applyNumberFormat="1" applyFont="1" applyBorder="1" applyAlignment="1" applyProtection="1">
      <alignment horizontal="center" vertical="center"/>
      <protection locked="0"/>
    </xf>
    <xf numFmtId="166" fontId="13" fillId="0" borderId="15" xfId="0" applyNumberFormat="1" applyFont="1" applyBorder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7" fillId="0" borderId="5" xfId="0" applyFont="1" applyBorder="1" applyAlignment="1" applyProtection="1">
      <alignment vertical="center"/>
      <protection locked="0"/>
    </xf>
    <xf numFmtId="2" fontId="13" fillId="0" borderId="5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>
      <alignment horizontal="right" vertical="center"/>
    </xf>
    <xf numFmtId="166" fontId="13" fillId="2" borderId="55" xfId="0" applyNumberFormat="1" applyFont="1" applyFill="1" applyBorder="1" applyAlignment="1">
      <alignment horizontal="right" vertical="center"/>
    </xf>
    <xf numFmtId="166" fontId="13" fillId="6" borderId="44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6" fontId="13" fillId="2" borderId="49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 applyProtection="1">
      <alignment horizontal="center" vertical="center"/>
      <protection locked="0"/>
    </xf>
    <xf numFmtId="164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vertical="center"/>
    </xf>
    <xf numFmtId="0" fontId="13" fillId="0" borderId="25" xfId="0" applyFont="1" applyBorder="1" applyAlignment="1">
      <alignment vertical="center"/>
    </xf>
    <xf numFmtId="166" fontId="13" fillId="0" borderId="30" xfId="0" applyNumberFormat="1" applyFont="1" applyBorder="1" applyAlignment="1">
      <alignment horizontal="right" vertical="center"/>
    </xf>
    <xf numFmtId="0" fontId="13" fillId="0" borderId="26" xfId="0" applyFont="1" applyBorder="1" applyAlignment="1">
      <alignment vertical="center"/>
    </xf>
    <xf numFmtId="166" fontId="13" fillId="0" borderId="19" xfId="0" applyNumberFormat="1" applyFont="1" applyBorder="1" applyAlignment="1">
      <alignment horizontal="right" vertical="center"/>
    </xf>
    <xf numFmtId="0" fontId="13" fillId="0" borderId="27" xfId="0" applyFont="1" applyBorder="1" applyAlignment="1">
      <alignment vertical="center"/>
    </xf>
    <xf numFmtId="166" fontId="13" fillId="0" borderId="23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vertical="center"/>
    </xf>
    <xf numFmtId="2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166" fontId="16" fillId="4" borderId="22" xfId="0" applyNumberFormat="1" applyFont="1" applyFill="1" applyBorder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2" borderId="36" xfId="0" applyFont="1" applyFill="1" applyBorder="1" applyAlignment="1">
      <alignment vertical="center"/>
    </xf>
    <xf numFmtId="0" fontId="24" fillId="5" borderId="37" xfId="0" applyFont="1" applyFill="1" applyBorder="1" applyAlignment="1">
      <alignment vertical="center"/>
    </xf>
    <xf numFmtId="0" fontId="19" fillId="0" borderId="20" xfId="0" applyFont="1" applyBorder="1" applyAlignment="1">
      <alignment vertical="center"/>
    </xf>
    <xf numFmtId="166" fontId="19" fillId="0" borderId="35" xfId="0" applyNumberFormat="1" applyFont="1" applyBorder="1" applyAlignment="1">
      <alignment horizontal="right" vertical="center"/>
    </xf>
    <xf numFmtId="166" fontId="19" fillId="2" borderId="36" xfId="0" applyNumberFormat="1" applyFont="1" applyFill="1" applyBorder="1" applyAlignment="1">
      <alignment horizontal="right" vertical="center"/>
    </xf>
    <xf numFmtId="166" fontId="19" fillId="5" borderId="37" xfId="0" applyNumberFormat="1" applyFont="1" applyFill="1" applyBorder="1" applyAlignment="1">
      <alignment horizontal="right" vertical="center"/>
    </xf>
    <xf numFmtId="166" fontId="19" fillId="0" borderId="5" xfId="0" applyNumberFormat="1" applyFont="1" applyBorder="1" applyAlignment="1">
      <alignment horizontal="right" vertical="center"/>
    </xf>
    <xf numFmtId="166" fontId="19" fillId="0" borderId="24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0" fontId="27" fillId="3" borderId="28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5" borderId="22" xfId="0" applyFont="1" applyFill="1" applyBorder="1" applyAlignment="1">
      <alignment horizontal="left" vertical="center"/>
    </xf>
    <xf numFmtId="166" fontId="19" fillId="5" borderId="22" xfId="0" applyNumberFormat="1" applyFont="1" applyFill="1" applyBorder="1" applyAlignment="1">
      <alignment horizontal="right" vertical="center"/>
    </xf>
    <xf numFmtId="0" fontId="19" fillId="0" borderId="31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166" fontId="19" fillId="6" borderId="22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24" fillId="6" borderId="21" xfId="0" applyFont="1" applyFill="1" applyBorder="1" applyAlignment="1">
      <alignment vertical="center"/>
    </xf>
    <xf numFmtId="166" fontId="24" fillId="6" borderId="5" xfId="0" applyNumberFormat="1" applyFont="1" applyFill="1" applyBorder="1" applyAlignment="1">
      <alignment horizontal="center" vertical="center"/>
    </xf>
    <xf numFmtId="166" fontId="24" fillId="6" borderId="24" xfId="0" applyNumberFormat="1" applyFont="1" applyFill="1" applyBorder="1" applyAlignment="1">
      <alignment horizontal="center" vertical="center"/>
    </xf>
    <xf numFmtId="166" fontId="17" fillId="2" borderId="3" xfId="0" applyNumberFormat="1" applyFont="1" applyFill="1" applyBorder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0" fontId="19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0" fontId="11" fillId="7" borderId="0" xfId="0" applyFont="1" applyFill="1"/>
    <xf numFmtId="0" fontId="11" fillId="8" borderId="0" xfId="0" applyFont="1" applyFill="1"/>
    <xf numFmtId="0" fontId="11" fillId="9" borderId="0" xfId="0" applyFont="1" applyFill="1"/>
    <xf numFmtId="0" fontId="11" fillId="10" borderId="0" xfId="0" applyFont="1" applyFill="1"/>
    <xf numFmtId="0" fontId="8" fillId="0" borderId="11" xfId="0" applyFont="1" applyBorder="1" applyAlignment="1" applyProtection="1">
      <alignment horizontal="left" vertical="center"/>
      <protection locked="0"/>
    </xf>
    <xf numFmtId="0" fontId="30" fillId="0" borderId="0" xfId="0" applyFont="1"/>
    <xf numFmtId="0" fontId="31" fillId="7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0" fontId="31" fillId="8" borderId="0" xfId="0" applyFont="1" applyFill="1"/>
    <xf numFmtId="0" fontId="31" fillId="9" borderId="0" xfId="0" applyFont="1" applyFill="1"/>
    <xf numFmtId="0" fontId="31" fillId="0" borderId="0" xfId="0" quotePrefix="1" applyFont="1"/>
    <xf numFmtId="0" fontId="31" fillId="0" borderId="0" xfId="0" quotePrefix="1" applyFont="1" applyAlignment="1">
      <alignment horizontal="center"/>
    </xf>
    <xf numFmtId="0" fontId="31" fillId="10" borderId="0" xfId="0" applyFont="1" applyFill="1"/>
    <xf numFmtId="0" fontId="7" fillId="0" borderId="11" xfId="0" applyFont="1" applyBorder="1" applyAlignment="1" applyProtection="1">
      <alignment horizontal="left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5" fontId="6" fillId="6" borderId="57" xfId="1" applyNumberFormat="1" applyFont="1" applyFill="1" applyBorder="1" applyAlignment="1">
      <alignment vertical="center"/>
    </xf>
    <xf numFmtId="0" fontId="6" fillId="6" borderId="57" xfId="0" applyFont="1" applyFill="1" applyBorder="1" applyAlignment="1">
      <alignment horizontal="right" vertical="center"/>
    </xf>
    <xf numFmtId="164" fontId="6" fillId="6" borderId="5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6" fontId="6" fillId="2" borderId="3" xfId="0" applyNumberFormat="1" applyFont="1" applyFill="1" applyBorder="1" applyAlignment="1">
      <alignment horizontal="right" vertical="center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10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165" fontId="1" fillId="6" borderId="57" xfId="1" applyNumberFormat="1" applyFont="1" applyFill="1" applyBorder="1" applyAlignment="1">
      <alignment horizontal="left" vertical="center"/>
    </xf>
    <xf numFmtId="167" fontId="13" fillId="0" borderId="8" xfId="0" applyNumberFormat="1" applyFont="1" applyBorder="1" applyAlignment="1" applyProtection="1">
      <alignment horizontal="center" vertical="center"/>
      <protection locked="0"/>
    </xf>
    <xf numFmtId="167" fontId="1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2" borderId="47" xfId="0" applyFont="1" applyFill="1" applyBorder="1" applyAlignment="1">
      <alignment horizontal="left" vertical="center"/>
    </xf>
    <xf numFmtId="0" fontId="16" fillId="2" borderId="48" xfId="0" applyFont="1" applyFill="1" applyBorder="1" applyAlignment="1">
      <alignment horizontal="left" vertical="center"/>
    </xf>
    <xf numFmtId="0" fontId="6" fillId="6" borderId="56" xfId="0" applyFont="1" applyFill="1" applyBorder="1" applyAlignment="1">
      <alignment horizontal="left" vertical="center"/>
    </xf>
    <xf numFmtId="0" fontId="6" fillId="6" borderId="57" xfId="0" applyFont="1" applyFill="1" applyBorder="1" applyAlignment="1">
      <alignment horizontal="left" vertical="center"/>
    </xf>
    <xf numFmtId="0" fontId="16" fillId="2" borderId="40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2" borderId="21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29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left" vertical="center"/>
    </xf>
    <xf numFmtId="0" fontId="24" fillId="6" borderId="24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  <color rgb="FFFF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123826</xdr:rowOff>
    </xdr:from>
    <xdr:to>
      <xdr:col>6</xdr:col>
      <xdr:colOff>1000125</xdr:colOff>
      <xdr:row>5</xdr:row>
      <xdr:rowOff>71437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4301" y="123826"/>
          <a:ext cx="10572749" cy="852486"/>
          <a:chOff x="0" y="209549"/>
          <a:chExt cx="8229600" cy="97155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9549"/>
            <a:ext cx="5128274" cy="971551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442"/>
          <a:stretch/>
        </xdr:blipFill>
        <xdr:spPr>
          <a:xfrm>
            <a:off x="5124449" y="209549"/>
            <a:ext cx="3105151" cy="971551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3343275</xdr:colOff>
          <xdr:row>9</xdr:row>
          <xdr:rowOff>161925</xdr:rowOff>
        </xdr:from>
        <xdr:to>
          <xdr:col>2</xdr:col>
          <xdr:colOff>742950</xdr:colOff>
          <xdr:row>11</xdr:row>
          <xdr:rowOff>76200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9</xdr:row>
          <xdr:rowOff>161925</xdr:rowOff>
        </xdr:from>
        <xdr:to>
          <xdr:col>1</xdr:col>
          <xdr:colOff>2066925</xdr:colOff>
          <xdr:row>11</xdr:row>
          <xdr:rowOff>76200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3343275</xdr:colOff>
          <xdr:row>9</xdr:row>
          <xdr:rowOff>161925</xdr:rowOff>
        </xdr:from>
        <xdr:to>
          <xdr:col>2</xdr:col>
          <xdr:colOff>742950</xdr:colOff>
          <xdr:row>11</xdr:row>
          <xdr:rowOff>76200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9</xdr:row>
          <xdr:rowOff>161925</xdr:rowOff>
        </xdr:from>
        <xdr:to>
          <xdr:col>1</xdr:col>
          <xdr:colOff>2066925</xdr:colOff>
          <xdr:row>11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Employeur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178590</xdr:rowOff>
    </xdr:from>
    <xdr:to>
      <xdr:col>1</xdr:col>
      <xdr:colOff>984584</xdr:colOff>
      <xdr:row>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4" y="178590"/>
          <a:ext cx="6413838" cy="845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79998168889431442"/>
    <pageSetUpPr fitToPage="1"/>
  </sheetPr>
  <dimension ref="A1:L105"/>
  <sheetViews>
    <sheetView tabSelected="1" topLeftCell="A14" zoomScaleNormal="100" zoomScalePageLayoutView="80" workbookViewId="0">
      <selection activeCell="H28" sqref="H28"/>
    </sheetView>
  </sheetViews>
  <sheetFormatPr baseColWidth="10" defaultColWidth="11.42578125" defaultRowHeight="12.75" x14ac:dyDescent="0.25"/>
  <cols>
    <col min="1" max="1" width="22.42578125" style="5" customWidth="1"/>
    <col min="2" max="2" width="53.42578125" style="5" customWidth="1"/>
    <col min="3" max="3" width="24.140625" style="5" customWidth="1"/>
    <col min="4" max="4" width="13" style="5" customWidth="1"/>
    <col min="5" max="5" width="9.85546875" style="5" customWidth="1"/>
    <col min="6" max="6" width="22.42578125" style="5" customWidth="1"/>
    <col min="7" max="7" width="21.85546875" style="5" customWidth="1"/>
    <col min="8" max="12" width="27" style="5" customWidth="1"/>
    <col min="13" max="13" width="6.28515625" style="5" customWidth="1"/>
    <col min="14" max="16384" width="11.42578125" style="5"/>
  </cols>
  <sheetData>
    <row r="1" spans="1:12" ht="16.5" customHeight="1" x14ac:dyDescent="0.25">
      <c r="H1" s="6"/>
      <c r="I1" s="6"/>
      <c r="J1" s="6"/>
      <c r="K1" s="6"/>
      <c r="L1" s="6"/>
    </row>
    <row r="2" spans="1:12" ht="16.5" customHeight="1" x14ac:dyDescent="0.25"/>
    <row r="4" spans="1:12" x14ac:dyDescent="0.25">
      <c r="C4" s="7"/>
      <c r="D4" s="126"/>
      <c r="E4" s="126"/>
      <c r="F4" s="126"/>
      <c r="G4" s="126"/>
    </row>
    <row r="5" spans="1:12" x14ac:dyDescent="0.25">
      <c r="C5" s="7"/>
      <c r="D5" s="8"/>
      <c r="E5" s="8"/>
      <c r="F5" s="8"/>
      <c r="G5" s="8"/>
    </row>
    <row r="6" spans="1:12" s="10" customFormat="1" ht="20.25" x14ac:dyDescent="0.25">
      <c r="A6" s="135" t="s">
        <v>75</v>
      </c>
      <c r="B6" s="135"/>
      <c r="C6" s="135"/>
      <c r="D6" s="135"/>
      <c r="E6" s="135"/>
      <c r="F6" s="135"/>
      <c r="G6" s="135"/>
      <c r="H6" s="9"/>
      <c r="I6" s="9"/>
      <c r="J6" s="9"/>
      <c r="K6" s="9"/>
      <c r="L6" s="9"/>
    </row>
    <row r="7" spans="1:12" s="10" customFormat="1" x14ac:dyDescent="0.25">
      <c r="D7" s="11"/>
      <c r="E7" s="11"/>
      <c r="F7" s="11"/>
      <c r="G7" s="11"/>
      <c r="H7" s="9"/>
      <c r="I7" s="9"/>
      <c r="J7" s="9"/>
      <c r="K7" s="9"/>
      <c r="L7" s="9"/>
    </row>
    <row r="8" spans="1:12" ht="13.5" thickBot="1" x14ac:dyDescent="0.3">
      <c r="D8" s="12"/>
      <c r="E8" s="12"/>
      <c r="F8" s="12"/>
      <c r="G8" s="12"/>
      <c r="H8" s="9"/>
      <c r="I8" s="9"/>
      <c r="J8" s="9"/>
      <c r="K8" s="9"/>
      <c r="L8" s="9"/>
    </row>
    <row r="9" spans="1:12" ht="19.5" customHeight="1" x14ac:dyDescent="0.25">
      <c r="A9" s="13" t="s">
        <v>13</v>
      </c>
      <c r="B9" s="91"/>
      <c r="C9" s="92"/>
      <c r="D9" s="14"/>
      <c r="E9" s="14"/>
      <c r="F9" s="14"/>
      <c r="G9" s="14"/>
      <c r="H9" s="9"/>
      <c r="I9" s="9"/>
      <c r="J9" s="9"/>
      <c r="K9" s="9"/>
      <c r="L9" s="9"/>
    </row>
    <row r="10" spans="1:12" ht="19.5" customHeight="1" x14ac:dyDescent="0.25">
      <c r="A10" s="15" t="s">
        <v>14</v>
      </c>
      <c r="B10" s="89"/>
      <c r="C10" s="90"/>
      <c r="D10" s="14"/>
      <c r="E10" s="14"/>
      <c r="F10" s="14"/>
      <c r="G10" s="14"/>
      <c r="H10" s="9"/>
      <c r="I10" s="9"/>
      <c r="J10" s="9"/>
      <c r="K10" s="9"/>
      <c r="L10" s="9"/>
    </row>
    <row r="11" spans="1:12" ht="19.5" customHeight="1" x14ac:dyDescent="0.25">
      <c r="A11" s="15" t="s">
        <v>15</v>
      </c>
      <c r="B11" s="147"/>
      <c r="C11" s="148"/>
      <c r="D11" s="14"/>
      <c r="E11" s="14"/>
      <c r="F11" s="14"/>
      <c r="G11" s="14"/>
      <c r="H11" s="9"/>
      <c r="I11" s="9"/>
      <c r="J11" s="9"/>
      <c r="K11" s="9"/>
      <c r="L11" s="9"/>
    </row>
    <row r="12" spans="1:12" ht="19.5" customHeight="1" x14ac:dyDescent="0.25">
      <c r="A12" s="15" t="s">
        <v>16</v>
      </c>
      <c r="B12" s="89"/>
      <c r="C12" s="90"/>
      <c r="D12" s="14"/>
      <c r="E12" s="14"/>
      <c r="F12" s="14"/>
      <c r="G12" s="14"/>
      <c r="H12" s="9"/>
      <c r="I12" s="9"/>
      <c r="J12" s="9"/>
      <c r="K12" s="9"/>
      <c r="L12" s="9"/>
    </row>
    <row r="13" spans="1:12" ht="19.5" customHeight="1" x14ac:dyDescent="0.25">
      <c r="A13" s="15" t="s">
        <v>17</v>
      </c>
      <c r="B13" s="89"/>
      <c r="C13" s="90"/>
      <c r="D13" s="14"/>
      <c r="E13" s="14"/>
      <c r="F13" s="14"/>
      <c r="G13" s="14"/>
      <c r="H13" s="9"/>
      <c r="I13" s="9"/>
      <c r="J13" s="9"/>
      <c r="K13" s="9"/>
      <c r="L13" s="9"/>
    </row>
    <row r="14" spans="1:12" ht="19.5" customHeight="1" x14ac:dyDescent="0.25">
      <c r="A14" s="15" t="s">
        <v>3</v>
      </c>
      <c r="B14" s="89"/>
      <c r="C14" s="90"/>
      <c r="D14" s="14"/>
      <c r="E14" s="14"/>
      <c r="F14" s="14"/>
      <c r="G14" s="14"/>
      <c r="H14" s="9"/>
      <c r="I14" s="9"/>
      <c r="J14" s="9"/>
      <c r="K14" s="9"/>
      <c r="L14" s="9"/>
    </row>
    <row r="15" spans="1:12" ht="19.5" customHeight="1" thickBot="1" x14ac:dyDescent="0.3">
      <c r="A15" s="16" t="s">
        <v>18</v>
      </c>
      <c r="B15" s="93"/>
      <c r="C15" s="94"/>
      <c r="D15" s="12"/>
      <c r="E15" s="12"/>
      <c r="F15" s="12"/>
      <c r="G15" s="12"/>
      <c r="H15" s="9"/>
      <c r="I15" s="9"/>
      <c r="J15" s="9"/>
      <c r="K15" s="9"/>
      <c r="L15" s="9"/>
    </row>
    <row r="16" spans="1:12" ht="23.25" customHeight="1" x14ac:dyDescent="0.25">
      <c r="A16" s="17"/>
      <c r="B16" s="18"/>
      <c r="D16" s="14"/>
      <c r="E16" s="14"/>
      <c r="F16" s="14"/>
      <c r="G16" s="14"/>
      <c r="H16" s="9"/>
      <c r="I16" s="9"/>
      <c r="J16" s="9"/>
      <c r="K16" s="9"/>
      <c r="L16" s="9"/>
    </row>
    <row r="17" spans="1:12" ht="18" customHeight="1" x14ac:dyDescent="0.25">
      <c r="A17" s="135" t="s">
        <v>19</v>
      </c>
      <c r="B17" s="135"/>
      <c r="C17" s="135"/>
      <c r="D17" s="135"/>
      <c r="E17" s="135"/>
      <c r="F17" s="135"/>
      <c r="G17" s="135"/>
      <c r="H17" s="9"/>
      <c r="I17" s="9"/>
      <c r="J17" s="9"/>
      <c r="K17" s="9"/>
      <c r="L17" s="9"/>
    </row>
    <row r="18" spans="1:12" ht="6.75" customHeight="1" thickBot="1" x14ac:dyDescent="0.3">
      <c r="B18" s="19"/>
      <c r="H18" s="9"/>
      <c r="I18" s="9"/>
      <c r="J18" s="9"/>
      <c r="K18" s="9"/>
      <c r="L18" s="9"/>
    </row>
    <row r="19" spans="1:12" ht="18.75" customHeight="1" thickBot="1" x14ac:dyDescent="0.3">
      <c r="A19" s="20" t="s">
        <v>20</v>
      </c>
      <c r="B19" s="21" t="s">
        <v>21</v>
      </c>
      <c r="C19" s="22" t="s">
        <v>22</v>
      </c>
      <c r="D19" s="21" t="s">
        <v>23</v>
      </c>
      <c r="E19" s="23" t="s">
        <v>1</v>
      </c>
      <c r="F19" s="21" t="s">
        <v>24</v>
      </c>
      <c r="G19" s="24" t="s">
        <v>0</v>
      </c>
      <c r="H19" s="9"/>
      <c r="I19" s="9"/>
      <c r="J19" s="9"/>
      <c r="K19" s="9"/>
      <c r="L19" s="9"/>
    </row>
    <row r="20" spans="1:12" ht="18.75" customHeight="1" x14ac:dyDescent="0.25">
      <c r="A20" s="25"/>
      <c r="B20" s="109" t="s">
        <v>2</v>
      </c>
      <c r="C20" s="112" t="str">
        <f>VLOOKUP(B20,Tarif!$A$4:$D$30,4,FALSE)</f>
        <v>-</v>
      </c>
      <c r="D20" s="123"/>
      <c r="E20" s="26">
        <f>(VLOOKUP(B20,Tarif!$A$4:$C$30,2,FALSE))</f>
        <v>0</v>
      </c>
      <c r="F20" s="27" t="str">
        <f>VLOOKUP(B20,Tarif!$A$5:$C$30,3,FALSE)</f>
        <v>-</v>
      </c>
      <c r="G20" s="28">
        <f>D20*E20</f>
        <v>0</v>
      </c>
      <c r="H20" s="9"/>
      <c r="I20" s="9"/>
      <c r="J20" s="9"/>
      <c r="K20" s="9"/>
      <c r="L20" s="9"/>
    </row>
    <row r="21" spans="1:12" ht="18.75" customHeight="1" x14ac:dyDescent="0.25">
      <c r="A21" s="118"/>
      <c r="B21" s="109" t="s">
        <v>2</v>
      </c>
      <c r="C21" s="110" t="str">
        <f>VLOOKUP(B21,Tarif!$A$4:$D$30,4,FALSE)</f>
        <v>-</v>
      </c>
      <c r="D21" s="124"/>
      <c r="E21" s="31">
        <f>(VLOOKUP(B21,Tarif!$A$4:$C$30,2,FALSE))</f>
        <v>0</v>
      </c>
      <c r="F21" s="32" t="str">
        <f>VLOOKUP(B21,Tarif!$A$5:$C$30,3,FALSE)</f>
        <v>-</v>
      </c>
      <c r="G21" s="33">
        <f t="shared" ref="G21:G37" si="0">D21*E21</f>
        <v>0</v>
      </c>
      <c r="H21" s="9"/>
      <c r="I21" s="9"/>
      <c r="J21" s="9"/>
      <c r="K21" s="9"/>
      <c r="L21" s="9"/>
    </row>
    <row r="22" spans="1:12" ht="18.75" customHeight="1" x14ac:dyDescent="0.25">
      <c r="A22" s="121"/>
      <c r="B22" s="99" t="s">
        <v>2</v>
      </c>
      <c r="C22" s="111" t="str">
        <f>VLOOKUP(B22,Tarif!$A$4:$D$30,4,FALSE)</f>
        <v>-</v>
      </c>
      <c r="D22" s="124"/>
      <c r="E22" s="31">
        <f>(VLOOKUP(B22,Tarif!$A$4:$C$30,2,FALSE))</f>
        <v>0</v>
      </c>
      <c r="F22" s="32" t="str">
        <f>VLOOKUP(B22,Tarif!$A$5:$C$30,3,FALSE)</f>
        <v>-</v>
      </c>
      <c r="G22" s="33">
        <f t="shared" si="0"/>
        <v>0</v>
      </c>
      <c r="H22" s="9"/>
      <c r="I22" s="9"/>
      <c r="J22" s="9"/>
      <c r="K22" s="9"/>
      <c r="L22" s="9"/>
    </row>
    <row r="23" spans="1:12" ht="18.75" customHeight="1" x14ac:dyDescent="0.25">
      <c r="A23" s="119"/>
      <c r="B23" s="99" t="s">
        <v>2</v>
      </c>
      <c r="C23" s="110" t="str">
        <f>VLOOKUP(B23,Tarif!$A$4:$D$30,4,FALSE)</f>
        <v>-</v>
      </c>
      <c r="D23" s="124"/>
      <c r="E23" s="31">
        <f>(VLOOKUP(B23,Tarif!$A$4:$C$30,2,FALSE))</f>
        <v>0</v>
      </c>
      <c r="F23" s="32" t="str">
        <f>VLOOKUP(B23,Tarif!$A$5:$C$30,3,FALSE)</f>
        <v>-</v>
      </c>
      <c r="G23" s="33">
        <f t="shared" si="0"/>
        <v>0</v>
      </c>
      <c r="H23" s="9"/>
      <c r="I23" s="9"/>
      <c r="J23" s="9"/>
      <c r="K23" s="9"/>
      <c r="L23" s="9"/>
    </row>
    <row r="24" spans="1:12" ht="18.75" customHeight="1" x14ac:dyDescent="0.25">
      <c r="A24" s="29"/>
      <c r="B24" s="99" t="s">
        <v>2</v>
      </c>
      <c r="C24" s="110" t="str">
        <f>VLOOKUP(B24,Tarif!$A$4:$D$30,4,FALSE)</f>
        <v>-</v>
      </c>
      <c r="D24" s="30"/>
      <c r="E24" s="31">
        <f>(VLOOKUP(B24,Tarif!$A$4:$C$30,2,FALSE))</f>
        <v>0</v>
      </c>
      <c r="F24" s="32" t="str">
        <f>VLOOKUP(B24,Tarif!$A$5:$C$30,3,FALSE)</f>
        <v>-</v>
      </c>
      <c r="G24" s="33">
        <f t="shared" si="0"/>
        <v>0</v>
      </c>
      <c r="H24" s="9"/>
      <c r="I24" s="9"/>
      <c r="J24" s="9"/>
      <c r="K24" s="9"/>
      <c r="L24" s="9"/>
    </row>
    <row r="25" spans="1:12" ht="18.75" customHeight="1" x14ac:dyDescent="0.25">
      <c r="A25" s="120"/>
      <c r="B25" s="99" t="s">
        <v>2</v>
      </c>
      <c r="C25" s="110" t="str">
        <f>VLOOKUP(B25,Tarif!$A$4:$D$30,4,FALSE)</f>
        <v>-</v>
      </c>
      <c r="D25" s="30"/>
      <c r="E25" s="31">
        <f>(VLOOKUP(B25,Tarif!$A$4:$C$30,2,FALSE))</f>
        <v>0</v>
      </c>
      <c r="F25" s="32" t="str">
        <f>VLOOKUP(B25,Tarif!$A$5:$C$30,3,FALSE)</f>
        <v>-</v>
      </c>
      <c r="G25" s="33">
        <f t="shared" si="0"/>
        <v>0</v>
      </c>
      <c r="H25" s="9"/>
      <c r="I25" s="9"/>
      <c r="J25" s="9"/>
      <c r="K25" s="9"/>
      <c r="L25" s="9"/>
    </row>
    <row r="26" spans="1:12" ht="18.75" customHeight="1" x14ac:dyDescent="0.25">
      <c r="A26" s="29"/>
      <c r="B26" s="99" t="s">
        <v>2</v>
      </c>
      <c r="C26" s="110" t="str">
        <f>VLOOKUP(B26,Tarif!$A$4:$D$30,4,FALSE)</f>
        <v>-</v>
      </c>
      <c r="D26" s="30"/>
      <c r="E26" s="31">
        <f>(VLOOKUP(B26,Tarif!$A$4:$C$30,2,FALSE))</f>
        <v>0</v>
      </c>
      <c r="F26" s="32" t="str">
        <f>VLOOKUP(B26,Tarif!$A$5:$C$30,3,FALSE)</f>
        <v>-</v>
      </c>
      <c r="G26" s="33">
        <f t="shared" si="0"/>
        <v>0</v>
      </c>
      <c r="H26" s="9"/>
      <c r="I26" s="9"/>
      <c r="J26" s="9"/>
      <c r="K26" s="9"/>
      <c r="L26" s="9"/>
    </row>
    <row r="27" spans="1:12" ht="18.75" customHeight="1" x14ac:dyDescent="0.25">
      <c r="A27" s="121"/>
      <c r="B27" s="99" t="s">
        <v>2</v>
      </c>
      <c r="C27" s="110" t="str">
        <f>VLOOKUP(B27,Tarif!$A$4:$D$30,4,FALSE)</f>
        <v>-</v>
      </c>
      <c r="D27" s="30"/>
      <c r="E27" s="31">
        <f>(VLOOKUP(B27,Tarif!$A$4:$C$30,2,FALSE))</f>
        <v>0</v>
      </c>
      <c r="F27" s="32" t="str">
        <f>VLOOKUP(B27,Tarif!$A$5:$C$30,3,FALSE)</f>
        <v>-</v>
      </c>
      <c r="G27" s="33">
        <f t="shared" si="0"/>
        <v>0</v>
      </c>
      <c r="H27" s="9"/>
      <c r="I27" s="9"/>
      <c r="J27" s="9"/>
      <c r="K27" s="9"/>
      <c r="L27" s="9"/>
    </row>
    <row r="28" spans="1:12" ht="18.75" customHeight="1" x14ac:dyDescent="0.25">
      <c r="A28" s="121"/>
      <c r="B28" s="99" t="s">
        <v>2</v>
      </c>
      <c r="C28" s="110" t="str">
        <f>VLOOKUP(B28,Tarif!$A$4:$D$30,4,FALSE)</f>
        <v>-</v>
      </c>
      <c r="D28" s="30"/>
      <c r="E28" s="31">
        <f>(VLOOKUP(B28,Tarif!$A$4:$C$30,2,FALSE))</f>
        <v>0</v>
      </c>
      <c r="F28" s="32" t="str">
        <f>VLOOKUP(B28,Tarif!$A$5:$C$30,3,FALSE)</f>
        <v>-</v>
      </c>
      <c r="G28" s="33">
        <f t="shared" si="0"/>
        <v>0</v>
      </c>
      <c r="H28" s="9"/>
      <c r="I28" s="9"/>
      <c r="J28" s="9"/>
      <c r="K28" s="9"/>
      <c r="L28" s="9"/>
    </row>
    <row r="29" spans="1:12" ht="18.75" customHeight="1" x14ac:dyDescent="0.25">
      <c r="A29" s="29"/>
      <c r="B29" s="99" t="s">
        <v>2</v>
      </c>
      <c r="C29" s="110" t="str">
        <f>VLOOKUP(B29,Tarif!$A$4:$D$30,4,FALSE)</f>
        <v>-</v>
      </c>
      <c r="D29" s="30"/>
      <c r="E29" s="31">
        <f>(VLOOKUP(B29,Tarif!$A$4:$C$30,2,FALSE))</f>
        <v>0</v>
      </c>
      <c r="F29" s="32" t="str">
        <f>VLOOKUP(B29,Tarif!$A$5:$C$30,3,FALSE)</f>
        <v>-</v>
      </c>
      <c r="G29" s="33">
        <f t="shared" si="0"/>
        <v>0</v>
      </c>
      <c r="H29" s="9"/>
      <c r="I29" s="9"/>
      <c r="J29" s="9"/>
      <c r="K29" s="9"/>
      <c r="L29" s="9"/>
    </row>
    <row r="30" spans="1:12" ht="18.75" customHeight="1" x14ac:dyDescent="0.25">
      <c r="A30" s="29"/>
      <c r="B30" s="99" t="s">
        <v>2</v>
      </c>
      <c r="C30" s="110" t="str">
        <f>VLOOKUP(B30,Tarif!$A$4:$D$30,4,FALSE)</f>
        <v>-</v>
      </c>
      <c r="D30" s="30"/>
      <c r="E30" s="31">
        <f>(VLOOKUP(B30,Tarif!$A$4:$C$30,2,FALSE))</f>
        <v>0</v>
      </c>
      <c r="F30" s="32" t="str">
        <f>VLOOKUP(B30,Tarif!$A$5:$C$30,3,FALSE)</f>
        <v>-</v>
      </c>
      <c r="G30" s="33">
        <f t="shared" si="0"/>
        <v>0</v>
      </c>
      <c r="H30" s="9"/>
      <c r="I30" s="9"/>
      <c r="J30" s="9"/>
      <c r="K30" s="9"/>
      <c r="L30" s="9"/>
    </row>
    <row r="31" spans="1:12" ht="18.75" customHeight="1" x14ac:dyDescent="0.25">
      <c r="A31" s="29"/>
      <c r="B31" s="99" t="s">
        <v>2</v>
      </c>
      <c r="C31" s="110" t="str">
        <f>VLOOKUP(B31,Tarif!$A$4:$D$30,4,FALSE)</f>
        <v>-</v>
      </c>
      <c r="D31" s="30"/>
      <c r="E31" s="31">
        <f>(VLOOKUP(B31,Tarif!$A$4:$C$30,2,FALSE))</f>
        <v>0</v>
      </c>
      <c r="F31" s="32" t="str">
        <f>VLOOKUP(B31,Tarif!$A$5:$C$30,3,FALSE)</f>
        <v>-</v>
      </c>
      <c r="G31" s="33">
        <f t="shared" si="0"/>
        <v>0</v>
      </c>
      <c r="H31" s="9"/>
      <c r="I31" s="9"/>
      <c r="J31" s="9"/>
      <c r="K31" s="9"/>
      <c r="L31" s="9"/>
    </row>
    <row r="32" spans="1:12" ht="18.75" customHeight="1" x14ac:dyDescent="0.25">
      <c r="A32" s="29"/>
      <c r="B32" s="99" t="s">
        <v>2</v>
      </c>
      <c r="C32" s="110" t="str">
        <f>VLOOKUP(B32,Tarif!$A$4:$D$30,4,FALSE)</f>
        <v>-</v>
      </c>
      <c r="D32" s="30"/>
      <c r="E32" s="31">
        <f>(VLOOKUP(B32,Tarif!$A$4:$C$30,2,FALSE))</f>
        <v>0</v>
      </c>
      <c r="F32" s="32" t="str">
        <f>VLOOKUP(B32,Tarif!$A$5:$C$30,3,FALSE)</f>
        <v>-</v>
      </c>
      <c r="G32" s="33">
        <f t="shared" si="0"/>
        <v>0</v>
      </c>
      <c r="H32" s="9"/>
      <c r="I32" s="9"/>
      <c r="J32" s="9"/>
      <c r="K32" s="9"/>
      <c r="L32" s="9"/>
    </row>
    <row r="33" spans="1:12" ht="18.75" customHeight="1" x14ac:dyDescent="0.25">
      <c r="A33" s="29"/>
      <c r="B33" s="99" t="s">
        <v>2</v>
      </c>
      <c r="C33" s="110" t="str">
        <f>VLOOKUP(B33,Tarif!$A$4:$D$30,4,FALSE)</f>
        <v>-</v>
      </c>
      <c r="D33" s="30"/>
      <c r="E33" s="31">
        <f>(VLOOKUP(B33,Tarif!$A$4:$C$30,2,FALSE))</f>
        <v>0</v>
      </c>
      <c r="F33" s="32" t="str">
        <f>VLOOKUP(B33,Tarif!$A$5:$C$30,3,FALSE)</f>
        <v>-</v>
      </c>
      <c r="G33" s="33">
        <f t="shared" si="0"/>
        <v>0</v>
      </c>
      <c r="H33" s="9"/>
      <c r="I33" s="9"/>
      <c r="J33" s="9"/>
      <c r="K33" s="9"/>
      <c r="L33" s="9"/>
    </row>
    <row r="34" spans="1:12" ht="18.75" customHeight="1" x14ac:dyDescent="0.25">
      <c r="A34" s="29"/>
      <c r="B34" s="99" t="s">
        <v>2</v>
      </c>
      <c r="C34" s="110" t="str">
        <f>VLOOKUP(B34,Tarif!$A$4:$D$30,4,FALSE)</f>
        <v>-</v>
      </c>
      <c r="D34" s="30"/>
      <c r="E34" s="31">
        <f>(VLOOKUP(B34,Tarif!$A$4:$C$30,2,FALSE))</f>
        <v>0</v>
      </c>
      <c r="F34" s="32" t="str">
        <f>VLOOKUP(B34,Tarif!$A$5:$C$30,3,FALSE)</f>
        <v>-</v>
      </c>
      <c r="G34" s="33">
        <f t="shared" si="0"/>
        <v>0</v>
      </c>
      <c r="H34" s="9"/>
      <c r="I34" s="9"/>
      <c r="J34" s="9"/>
      <c r="K34" s="9"/>
      <c r="L34" s="9"/>
    </row>
    <row r="35" spans="1:12" ht="18.75" customHeight="1" x14ac:dyDescent="0.25">
      <c r="A35" s="29"/>
      <c r="B35" s="99" t="s">
        <v>2</v>
      </c>
      <c r="C35" s="110" t="str">
        <f>VLOOKUP(B35,Tarif!$A$4:$D$30,4,FALSE)</f>
        <v>-</v>
      </c>
      <c r="D35" s="30"/>
      <c r="E35" s="31">
        <f>(VLOOKUP(B35,Tarif!$A$4:$C$30,2,FALSE))</f>
        <v>0</v>
      </c>
      <c r="F35" s="32" t="str">
        <f>VLOOKUP(B35,Tarif!$A$5:$C$30,3,FALSE)</f>
        <v>-</v>
      </c>
      <c r="G35" s="33">
        <f t="shared" si="0"/>
        <v>0</v>
      </c>
      <c r="H35" s="9"/>
      <c r="I35" s="9"/>
      <c r="J35" s="9"/>
      <c r="K35" s="9"/>
      <c r="L35" s="9"/>
    </row>
    <row r="36" spans="1:12" ht="18.75" customHeight="1" x14ac:dyDescent="0.25">
      <c r="A36" s="29"/>
      <c r="B36" s="99" t="s">
        <v>2</v>
      </c>
      <c r="C36" s="110" t="str">
        <f>VLOOKUP(B36,Tarif!$A$4:$D$30,4,FALSE)</f>
        <v>-</v>
      </c>
      <c r="D36" s="30"/>
      <c r="E36" s="31">
        <f>(VLOOKUP(B36,Tarif!$A$4:$C$30,2,FALSE))</f>
        <v>0</v>
      </c>
      <c r="F36" s="32" t="str">
        <f>VLOOKUP(B36,Tarif!$A$5:$C$30,3,FALSE)</f>
        <v>-</v>
      </c>
      <c r="G36" s="33">
        <f t="shared" si="0"/>
        <v>0</v>
      </c>
      <c r="H36" s="9"/>
      <c r="I36" s="9"/>
      <c r="J36" s="9"/>
      <c r="K36" s="9"/>
      <c r="L36" s="9"/>
    </row>
    <row r="37" spans="1:12" ht="18.75" customHeight="1" thickBot="1" x14ac:dyDescent="0.3">
      <c r="A37" s="34"/>
      <c r="B37" s="99" t="s">
        <v>2</v>
      </c>
      <c r="C37" s="110" t="str">
        <f>VLOOKUP(B37,Tarif!$A$4:$D$30,4,FALSE)</f>
        <v>-</v>
      </c>
      <c r="D37" s="35"/>
      <c r="E37" s="31">
        <f>(VLOOKUP(B37,Tarif!$A$4:$C$30,2,FALSE))</f>
        <v>0</v>
      </c>
      <c r="F37" s="32" t="str">
        <f>VLOOKUP(B37,Tarif!$A$5:$C$30,3,FALSE)</f>
        <v>-</v>
      </c>
      <c r="G37" s="36">
        <f t="shared" si="0"/>
        <v>0</v>
      </c>
      <c r="H37" s="37"/>
      <c r="I37" s="37"/>
      <c r="J37" s="37"/>
      <c r="K37" s="37"/>
      <c r="L37" s="37"/>
    </row>
    <row r="38" spans="1:12" ht="18.75" customHeight="1" thickBot="1" x14ac:dyDescent="0.3">
      <c r="A38" s="38"/>
      <c r="B38" s="39"/>
      <c r="C38" s="40"/>
      <c r="D38" s="41"/>
      <c r="E38" s="39"/>
      <c r="F38" s="39"/>
      <c r="G38" s="42"/>
      <c r="H38" s="37"/>
      <c r="I38" s="37"/>
      <c r="J38" s="37"/>
      <c r="K38" s="37"/>
      <c r="L38" s="37"/>
    </row>
    <row r="39" spans="1:12" ht="18.75" customHeight="1" x14ac:dyDescent="0.25">
      <c r="A39" s="131" t="s">
        <v>25</v>
      </c>
      <c r="B39" s="132"/>
      <c r="C39" s="132"/>
      <c r="D39" s="132"/>
      <c r="E39" s="132"/>
      <c r="F39" s="132"/>
      <c r="G39" s="43">
        <f>SUM(G20:G37)</f>
        <v>0</v>
      </c>
      <c r="H39" s="37"/>
      <c r="I39" s="37"/>
      <c r="J39" s="37"/>
      <c r="K39" s="37"/>
      <c r="L39" s="37"/>
    </row>
    <row r="40" spans="1:12" ht="18.75" customHeight="1" x14ac:dyDescent="0.25">
      <c r="A40" s="129" t="s">
        <v>26</v>
      </c>
      <c r="B40" s="130"/>
      <c r="C40" s="113">
        <v>6.5310000000000007E-2</v>
      </c>
      <c r="D40" s="122" t="s">
        <v>74</v>
      </c>
      <c r="E40" s="114"/>
      <c r="F40" s="115"/>
      <c r="G40" s="44">
        <f>-MROUND(IF(G39&gt;2500,G39*C40,0),0.05)</f>
        <v>0</v>
      </c>
      <c r="H40" s="45"/>
      <c r="I40" s="45"/>
      <c r="J40" s="45"/>
      <c r="K40" s="45"/>
      <c r="L40" s="45"/>
    </row>
    <row r="41" spans="1:12" ht="18.75" customHeight="1" thickBot="1" x14ac:dyDescent="0.3">
      <c r="A41" s="127" t="s">
        <v>27</v>
      </c>
      <c r="B41" s="128"/>
      <c r="C41" s="128"/>
      <c r="D41" s="128"/>
      <c r="E41" s="128"/>
      <c r="F41" s="128"/>
      <c r="G41" s="46">
        <f>G39+G40</f>
        <v>0</v>
      </c>
      <c r="H41" s="37"/>
      <c r="I41" s="37"/>
      <c r="J41" s="37"/>
      <c r="K41" s="37"/>
      <c r="L41" s="37"/>
    </row>
    <row r="42" spans="1:12" s="47" customFormat="1" x14ac:dyDescent="0.25">
      <c r="D42" s="48"/>
      <c r="G42" s="49"/>
      <c r="H42" s="50"/>
      <c r="I42" s="50"/>
      <c r="J42" s="50"/>
      <c r="K42" s="50"/>
      <c r="L42" s="50"/>
    </row>
    <row r="43" spans="1:12" s="47" customFormat="1" ht="20.25" x14ac:dyDescent="0.25">
      <c r="A43" s="135" t="s">
        <v>28</v>
      </c>
      <c r="B43" s="135"/>
      <c r="C43" s="135"/>
      <c r="D43" s="135"/>
      <c r="E43" s="135"/>
      <c r="F43" s="135"/>
      <c r="G43" s="135"/>
      <c r="H43" s="50"/>
      <c r="I43" s="50"/>
      <c r="J43" s="50"/>
      <c r="K43" s="50"/>
      <c r="L43" s="50"/>
    </row>
    <row r="44" spans="1:12" s="47" customFormat="1" ht="13.5" thickBot="1" x14ac:dyDescent="0.3">
      <c r="D44" s="48"/>
      <c r="G44" s="49"/>
      <c r="H44" s="50"/>
      <c r="I44" s="50"/>
      <c r="J44" s="50"/>
      <c r="K44" s="50"/>
      <c r="L44" s="50"/>
    </row>
    <row r="45" spans="1:12" s="47" customFormat="1" ht="19.5" customHeight="1" thickBot="1" x14ac:dyDescent="0.3">
      <c r="A45" s="116" t="s">
        <v>29</v>
      </c>
      <c r="B45" s="144" t="s">
        <v>30</v>
      </c>
      <c r="C45" s="145"/>
      <c r="D45" s="145"/>
      <c r="E45" s="145"/>
      <c r="F45" s="146"/>
      <c r="G45" s="117" t="s">
        <v>0</v>
      </c>
      <c r="H45" s="50"/>
      <c r="I45" s="50"/>
      <c r="J45" s="50"/>
      <c r="K45" s="50"/>
    </row>
    <row r="46" spans="1:12" s="47" customFormat="1" ht="19.5" customHeight="1" x14ac:dyDescent="0.25">
      <c r="A46" s="51"/>
      <c r="B46" s="142"/>
      <c r="C46" s="142"/>
      <c r="D46" s="142"/>
      <c r="E46" s="142"/>
      <c r="F46" s="143"/>
      <c r="G46" s="52"/>
      <c r="H46" s="50"/>
      <c r="I46" s="50"/>
      <c r="J46" s="50"/>
      <c r="K46" s="50"/>
    </row>
    <row r="47" spans="1:12" s="47" customFormat="1" ht="19.5" customHeight="1" x14ac:dyDescent="0.25">
      <c r="A47" s="53"/>
      <c r="B47" s="140"/>
      <c r="C47" s="140"/>
      <c r="D47" s="140"/>
      <c r="E47" s="140"/>
      <c r="F47" s="141"/>
      <c r="G47" s="54"/>
      <c r="H47" s="50"/>
      <c r="I47" s="50"/>
      <c r="J47" s="50"/>
      <c r="K47" s="50"/>
    </row>
    <row r="48" spans="1:12" s="47" customFormat="1" ht="19.5" customHeight="1" thickBot="1" x14ac:dyDescent="0.3">
      <c r="A48" s="55"/>
      <c r="B48" s="138"/>
      <c r="C48" s="138"/>
      <c r="D48" s="138"/>
      <c r="E48" s="138"/>
      <c r="F48" s="139"/>
      <c r="G48" s="56"/>
      <c r="H48" s="50"/>
      <c r="I48" s="50"/>
      <c r="J48" s="50"/>
      <c r="K48" s="50"/>
    </row>
    <row r="49" spans="1:12" s="47" customFormat="1" ht="19.5" customHeight="1" thickBot="1" x14ac:dyDescent="0.3">
      <c r="A49" s="136" t="s">
        <v>31</v>
      </c>
      <c r="B49" s="137"/>
      <c r="C49" s="57"/>
      <c r="D49" s="58"/>
      <c r="E49" s="57"/>
      <c r="F49" s="57"/>
      <c r="G49" s="87">
        <f>SUM(G46:G48)</f>
        <v>0</v>
      </c>
      <c r="H49" s="50"/>
      <c r="I49" s="50"/>
      <c r="J49" s="50"/>
      <c r="K49" s="50"/>
    </row>
    <row r="50" spans="1:12" s="47" customFormat="1" ht="19.5" customHeight="1" thickBot="1" x14ac:dyDescent="0.3">
      <c r="A50" s="59"/>
      <c r="D50" s="48"/>
      <c r="G50" s="88"/>
      <c r="H50" s="50"/>
      <c r="I50" s="50"/>
      <c r="J50" s="50"/>
      <c r="K50" s="50"/>
    </row>
    <row r="51" spans="1:12" ht="19.5" customHeight="1" thickBot="1" x14ac:dyDescent="0.3">
      <c r="A51" s="133" t="s">
        <v>73</v>
      </c>
      <c r="B51" s="134"/>
      <c r="C51" s="134"/>
      <c r="D51" s="134"/>
      <c r="E51" s="134"/>
      <c r="F51" s="134"/>
      <c r="G51" s="60">
        <f>G41+G49</f>
        <v>0</v>
      </c>
      <c r="H51" s="61"/>
      <c r="I51" s="61"/>
      <c r="J51" s="61"/>
      <c r="K51" s="61"/>
      <c r="L51" s="61"/>
    </row>
    <row r="87" spans="8:11" x14ac:dyDescent="0.25">
      <c r="H87" s="62"/>
      <c r="I87" s="62"/>
      <c r="J87" s="62"/>
      <c r="K87" s="62"/>
    </row>
    <row r="105" spans="1:7" ht="15" x14ac:dyDescent="0.25">
      <c r="A105" s="125" t="s">
        <v>4</v>
      </c>
      <c r="B105" s="125"/>
      <c r="C105" s="125"/>
      <c r="D105" s="125"/>
      <c r="E105" s="125"/>
      <c r="F105" s="125"/>
      <c r="G105" s="125"/>
    </row>
  </sheetData>
  <protectedRanges>
    <protectedRange password="C06E" sqref="H1:L1 D4:G5" name="Plage2"/>
    <protectedRange password="C06E" sqref="D6:G16" name="Plage2_1"/>
    <protectedRange password="C06E" sqref="D17:G17" name="Plage2_1_1"/>
  </protectedRanges>
  <dataConsolidate/>
  <customSheetViews>
    <customSheetView guid="{88FAA679-9311-4164-9DDC-D3AB1C010B42}" fitToPage="1">
      <selection activeCell="D5" sqref="D5:G7"/>
      <pageMargins left="0.7" right="0.7" top="0.75" bottom="0.75" header="0.3" footer="0.3"/>
      <pageSetup paperSize="9" orientation="landscape" verticalDpi="0" r:id="rId1"/>
    </customSheetView>
  </customSheetViews>
  <mergeCells count="15">
    <mergeCell ref="A105:G105"/>
    <mergeCell ref="D4:G4"/>
    <mergeCell ref="A41:F41"/>
    <mergeCell ref="A40:B40"/>
    <mergeCell ref="A39:F39"/>
    <mergeCell ref="A51:F51"/>
    <mergeCell ref="A6:G6"/>
    <mergeCell ref="A49:B49"/>
    <mergeCell ref="A17:G17"/>
    <mergeCell ref="A43:G43"/>
    <mergeCell ref="B48:F48"/>
    <mergeCell ref="B47:F47"/>
    <mergeCell ref="B46:F46"/>
    <mergeCell ref="B45:F45"/>
    <mergeCell ref="B11:C11"/>
  </mergeCells>
  <pageMargins left="0.78740157480314965" right="0.39370078740157483" top="0.59055118110236227" bottom="0.39370078740157483" header="0.31496062992125984" footer="0.31496062992125984"/>
  <pageSetup paperSize="9" scale="48" orientation="portrait" r:id="rId2"/>
  <ignoredErrors>
    <ignoredError sqref="C21 C23 C24:C37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1</xdr:col>
                    <xdr:colOff>3343275</xdr:colOff>
                    <xdr:row>9</xdr:row>
                    <xdr:rowOff>161925</xdr:rowOff>
                  </from>
                  <to>
                    <xdr:col>2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2">
              <controlPr defaultSize="0" autoFill="0" autoLine="0" autoPict="0">
                <anchor moveWithCells="1">
                  <from>
                    <xdr:col>1</xdr:col>
                    <xdr:colOff>952500</xdr:colOff>
                    <xdr:row>9</xdr:row>
                    <xdr:rowOff>161925</xdr:rowOff>
                  </from>
                  <to>
                    <xdr:col>1</xdr:col>
                    <xdr:colOff>2066925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1</xdr:col>
                    <xdr:colOff>3343275</xdr:colOff>
                    <xdr:row>9</xdr:row>
                    <xdr:rowOff>161925</xdr:rowOff>
                  </from>
                  <to>
                    <xdr:col>2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1</xdr:col>
                    <xdr:colOff>952500</xdr:colOff>
                    <xdr:row>9</xdr:row>
                    <xdr:rowOff>161925</xdr:rowOff>
                  </from>
                  <to>
                    <xdr:col>1</xdr:col>
                    <xdr:colOff>2066925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36" yWindow="623" count="1">
        <x14:dataValidation type="list" allowBlank="1" showInputMessage="1" showErrorMessage="1" prompt="Bitte Tätigkeit auswählen_x000a_" xr:uid="{00000000-0002-0000-0000-000000000000}">
          <x14:formula1>
            <xm:f>Tarif!$A$4:$A$30</xm:f>
          </x14:formula1>
          <xm:sqref>B20:B37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79998168889431442"/>
  </sheetPr>
  <dimension ref="A3:D43"/>
  <sheetViews>
    <sheetView topLeftCell="A10" zoomScale="130" zoomScaleNormal="130" zoomScalePageLayoutView="80" workbookViewId="0">
      <selection activeCell="A44" sqref="A44"/>
    </sheetView>
  </sheetViews>
  <sheetFormatPr baseColWidth="10" defaultColWidth="11.42578125" defaultRowHeight="12.75" x14ac:dyDescent="0.2"/>
  <cols>
    <col min="1" max="1" width="89.140625" style="1" customWidth="1"/>
    <col min="2" max="2" width="6.42578125" style="2" customWidth="1"/>
    <col min="3" max="3" width="20.140625" style="1" bestFit="1" customWidth="1"/>
    <col min="4" max="4" width="11.42578125" style="1"/>
    <col min="5" max="5" width="23.42578125" style="1" customWidth="1"/>
    <col min="6" max="7" width="11.42578125" style="1"/>
    <col min="8" max="8" width="90" style="1" customWidth="1"/>
    <col min="9" max="16384" width="11.42578125" style="1"/>
  </cols>
  <sheetData>
    <row r="3" spans="1:4" x14ac:dyDescent="0.2">
      <c r="B3" s="2" t="s">
        <v>7</v>
      </c>
      <c r="C3" s="1" t="s">
        <v>6</v>
      </c>
      <c r="D3" s="1" t="s">
        <v>12</v>
      </c>
    </row>
    <row r="4" spans="1:4" x14ac:dyDescent="0.2">
      <c r="A4" s="3" t="s">
        <v>2</v>
      </c>
      <c r="B4" s="4">
        <v>0</v>
      </c>
      <c r="C4" s="3" t="s">
        <v>2</v>
      </c>
      <c r="D4" s="1" t="s">
        <v>2</v>
      </c>
    </row>
    <row r="5" spans="1:4" x14ac:dyDescent="0.2">
      <c r="A5" s="95" t="s">
        <v>42</v>
      </c>
      <c r="B5" s="2">
        <v>640</v>
      </c>
      <c r="C5" s="1" t="s">
        <v>51</v>
      </c>
      <c r="D5" s="1" t="s">
        <v>61</v>
      </c>
    </row>
    <row r="6" spans="1:4" x14ac:dyDescent="0.2">
      <c r="A6" s="101" t="s">
        <v>36</v>
      </c>
      <c r="B6" s="102">
        <v>320</v>
      </c>
      <c r="C6" s="1" t="s">
        <v>52</v>
      </c>
      <c r="D6" s="1" t="s">
        <v>61</v>
      </c>
    </row>
    <row r="7" spans="1:4" x14ac:dyDescent="0.2">
      <c r="A7" s="101" t="s">
        <v>55</v>
      </c>
      <c r="B7" s="102">
        <v>80</v>
      </c>
      <c r="C7" s="1" t="s">
        <v>53</v>
      </c>
      <c r="D7" s="1" t="s">
        <v>61</v>
      </c>
    </row>
    <row r="8" spans="1:4" x14ac:dyDescent="0.2">
      <c r="A8" s="101" t="s">
        <v>37</v>
      </c>
      <c r="B8" s="102">
        <v>80</v>
      </c>
      <c r="C8" s="1" t="s">
        <v>53</v>
      </c>
      <c r="D8" s="1" t="s">
        <v>61</v>
      </c>
    </row>
    <row r="9" spans="1:4" x14ac:dyDescent="0.2">
      <c r="A9" s="104" t="s">
        <v>38</v>
      </c>
      <c r="B9" s="102">
        <v>280</v>
      </c>
      <c r="C9" s="1" t="s">
        <v>51</v>
      </c>
      <c r="D9" s="1" t="s">
        <v>61</v>
      </c>
    </row>
    <row r="10" spans="1:4" x14ac:dyDescent="0.2">
      <c r="A10" s="104" t="s">
        <v>39</v>
      </c>
      <c r="B10" s="102">
        <v>160</v>
      </c>
      <c r="C10" s="1" t="s">
        <v>52</v>
      </c>
      <c r="D10" s="1" t="s">
        <v>61</v>
      </c>
    </row>
    <row r="11" spans="1:4" s="100" customFormat="1" x14ac:dyDescent="0.2">
      <c r="A11" s="104" t="s">
        <v>43</v>
      </c>
      <c r="B11" s="102">
        <v>45</v>
      </c>
      <c r="C11" s="1" t="s">
        <v>53</v>
      </c>
      <c r="D11" s="1" t="s">
        <v>61</v>
      </c>
    </row>
    <row r="12" spans="1:4" x14ac:dyDescent="0.2">
      <c r="A12" s="104" t="s">
        <v>40</v>
      </c>
      <c r="B12" s="102">
        <v>280</v>
      </c>
      <c r="C12" s="1" t="s">
        <v>51</v>
      </c>
      <c r="D12" s="1" t="s">
        <v>61</v>
      </c>
    </row>
    <row r="13" spans="1:4" x14ac:dyDescent="0.2">
      <c r="A13" s="104" t="s">
        <v>41</v>
      </c>
      <c r="B13" s="102">
        <v>160</v>
      </c>
      <c r="C13" s="1" t="s">
        <v>52</v>
      </c>
      <c r="D13" s="1" t="s">
        <v>61</v>
      </c>
    </row>
    <row r="14" spans="1:4" s="100" customFormat="1" x14ac:dyDescent="0.2">
      <c r="A14" s="104" t="s">
        <v>44</v>
      </c>
      <c r="B14" s="102">
        <v>45</v>
      </c>
      <c r="C14" s="1" t="s">
        <v>53</v>
      </c>
      <c r="D14" s="1" t="s">
        <v>61</v>
      </c>
    </row>
    <row r="15" spans="1:4" x14ac:dyDescent="0.2">
      <c r="A15" s="104" t="s">
        <v>45</v>
      </c>
      <c r="B15" s="102">
        <v>280</v>
      </c>
      <c r="C15" s="1" t="s">
        <v>51</v>
      </c>
      <c r="D15" s="1" t="s">
        <v>62</v>
      </c>
    </row>
    <row r="16" spans="1:4" x14ac:dyDescent="0.2">
      <c r="A16" s="104" t="s">
        <v>46</v>
      </c>
      <c r="B16" s="102">
        <v>160</v>
      </c>
      <c r="C16" s="1" t="s">
        <v>52</v>
      </c>
      <c r="D16" s="1" t="s">
        <v>62</v>
      </c>
    </row>
    <row r="17" spans="1:4" x14ac:dyDescent="0.2">
      <c r="A17" s="104" t="s">
        <v>47</v>
      </c>
      <c r="B17" s="102">
        <v>45</v>
      </c>
      <c r="C17" s="1" t="s">
        <v>53</v>
      </c>
      <c r="D17" s="1" t="s">
        <v>62</v>
      </c>
    </row>
    <row r="18" spans="1:4" x14ac:dyDescent="0.2">
      <c r="A18" s="105" t="s">
        <v>48</v>
      </c>
      <c r="B18" s="102">
        <v>600</v>
      </c>
      <c r="C18" s="103" t="s">
        <v>54</v>
      </c>
      <c r="D18" s="1" t="s">
        <v>61</v>
      </c>
    </row>
    <row r="19" spans="1:4" x14ac:dyDescent="0.2">
      <c r="A19" s="105" t="s">
        <v>49</v>
      </c>
      <c r="B19" s="102">
        <v>500</v>
      </c>
      <c r="C19" s="103" t="s">
        <v>54</v>
      </c>
      <c r="D19" s="1" t="s">
        <v>61</v>
      </c>
    </row>
    <row r="20" spans="1:4" x14ac:dyDescent="0.2">
      <c r="A20" s="105" t="s">
        <v>50</v>
      </c>
      <c r="B20" s="102">
        <v>250</v>
      </c>
      <c r="C20" s="103" t="s">
        <v>54</v>
      </c>
      <c r="D20" s="1" t="s">
        <v>62</v>
      </c>
    </row>
    <row r="21" spans="1:4" x14ac:dyDescent="0.2">
      <c r="A21" s="106" t="s">
        <v>2</v>
      </c>
      <c r="B21" s="107">
        <v>0</v>
      </c>
      <c r="C21" s="106" t="s">
        <v>2</v>
      </c>
    </row>
    <row r="22" spans="1:4" x14ac:dyDescent="0.2">
      <c r="A22" s="104" t="s">
        <v>56</v>
      </c>
      <c r="B22" s="102">
        <v>280</v>
      </c>
      <c r="C22" s="1" t="s">
        <v>51</v>
      </c>
      <c r="D22" s="1" t="s">
        <v>61</v>
      </c>
    </row>
    <row r="23" spans="1:4" x14ac:dyDescent="0.2">
      <c r="A23" s="104" t="s">
        <v>57</v>
      </c>
      <c r="B23" s="102">
        <v>160</v>
      </c>
      <c r="C23" s="1" t="s">
        <v>52</v>
      </c>
      <c r="D23" s="1" t="s">
        <v>61</v>
      </c>
    </row>
    <row r="24" spans="1:4" x14ac:dyDescent="0.2">
      <c r="A24" s="104" t="s">
        <v>58</v>
      </c>
      <c r="B24" s="102">
        <v>45</v>
      </c>
      <c r="C24" s="1" t="s">
        <v>53</v>
      </c>
      <c r="D24" s="1" t="s">
        <v>61</v>
      </c>
    </row>
    <row r="25" spans="1:4" x14ac:dyDescent="0.2">
      <c r="A25" s="105" t="s">
        <v>59</v>
      </c>
      <c r="B25" s="102">
        <v>200</v>
      </c>
      <c r="C25" s="103" t="s">
        <v>54</v>
      </c>
      <c r="D25" s="1" t="s">
        <v>61</v>
      </c>
    </row>
    <row r="26" spans="1:4" x14ac:dyDescent="0.2">
      <c r="A26" s="108" t="s">
        <v>63</v>
      </c>
      <c r="B26" s="102">
        <v>700</v>
      </c>
      <c r="C26" s="1" t="s">
        <v>51</v>
      </c>
      <c r="D26" s="1" t="s">
        <v>62</v>
      </c>
    </row>
    <row r="27" spans="1:4" x14ac:dyDescent="0.2">
      <c r="A27" s="108" t="s">
        <v>64</v>
      </c>
      <c r="B27" s="102">
        <v>350</v>
      </c>
      <c r="C27" s="1" t="s">
        <v>52</v>
      </c>
      <c r="D27" s="1" t="s">
        <v>62</v>
      </c>
    </row>
    <row r="28" spans="1:4" x14ac:dyDescent="0.2">
      <c r="A28" s="108" t="s">
        <v>65</v>
      </c>
      <c r="B28" s="102">
        <v>87.5</v>
      </c>
      <c r="C28" s="1" t="s">
        <v>53</v>
      </c>
      <c r="D28" s="1" t="s">
        <v>62</v>
      </c>
    </row>
    <row r="29" spans="1:4" x14ac:dyDescent="0.2">
      <c r="A29" s="105" t="s">
        <v>60</v>
      </c>
      <c r="B29" s="102">
        <v>200</v>
      </c>
      <c r="C29" s="103" t="s">
        <v>54</v>
      </c>
      <c r="D29" s="1" t="s">
        <v>62</v>
      </c>
    </row>
    <row r="30" spans="1:4" x14ac:dyDescent="0.2">
      <c r="A30" s="104" t="s">
        <v>66</v>
      </c>
      <c r="B30" s="102">
        <v>45</v>
      </c>
      <c r="C30" s="1" t="s">
        <v>53</v>
      </c>
      <c r="D30" s="1" t="s">
        <v>61</v>
      </c>
    </row>
    <row r="31" spans="1:4" x14ac:dyDescent="0.2">
      <c r="A31" s="103"/>
      <c r="B31" s="102"/>
      <c r="C31" s="103"/>
    </row>
    <row r="34" spans="1:1" x14ac:dyDescent="0.2">
      <c r="A34" s="95" t="s">
        <v>10</v>
      </c>
    </row>
    <row r="35" spans="1:1" x14ac:dyDescent="0.2">
      <c r="A35" s="96" t="s">
        <v>11</v>
      </c>
    </row>
    <row r="36" spans="1:1" x14ac:dyDescent="0.2">
      <c r="A36" s="98" t="s">
        <v>67</v>
      </c>
    </row>
    <row r="37" spans="1:1" x14ac:dyDescent="0.2">
      <c r="A37" s="97" t="s">
        <v>68</v>
      </c>
    </row>
    <row r="41" spans="1:1" x14ac:dyDescent="0.2">
      <c r="A41" s="1" t="s">
        <v>69</v>
      </c>
    </row>
    <row r="42" spans="1:1" x14ac:dyDescent="0.2">
      <c r="A42" s="1" t="s">
        <v>70</v>
      </c>
    </row>
    <row r="43" spans="1:1" x14ac:dyDescent="0.2">
      <c r="A43" s="1" t="s">
        <v>71</v>
      </c>
    </row>
  </sheetData>
  <protectedRanges>
    <protectedRange password="B6F6" sqref="A4:C4 E4:F21 B8 A5:B7 A9:B17 A18:C21 C25 C29 A41:A43" name="Plage1"/>
    <protectedRange password="B6F6" sqref="D4:D19 D22:D25 D30" name="Plage1_1"/>
    <protectedRange password="B6F6" sqref="A8" name="Plage1_2"/>
    <protectedRange password="B6F6" sqref="C5 C9 C12 C15 C22 C26" name="Plage1_3"/>
    <protectedRange password="B6F6" sqref="C6 C10 C13 C16 C23 C27" name="Plage1_4"/>
    <protectedRange password="B6F6" sqref="C7" name="Plage1_5"/>
    <protectedRange password="B6F6" sqref="C8" name="Plage1_6"/>
    <protectedRange password="B6F6" sqref="C11" name="Plage1_7"/>
    <protectedRange password="B6F6" sqref="C14" name="Plage1_8"/>
    <protectedRange password="B6F6" sqref="C17" name="Plage1_9"/>
    <protectedRange password="B6F6" sqref="C24" name="Plage1_10"/>
    <protectedRange password="B6F6" sqref="C28" name="Plage1_11"/>
    <protectedRange password="B6F6" sqref="C30" name="Plage1_12"/>
  </protectedRanges>
  <customSheetViews>
    <customSheetView guid="{88FAA679-9311-4164-9DDC-D3AB1C010B42}">
      <selection activeCell="A15" sqref="A15:C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  <pageSetUpPr fitToPage="1"/>
  </sheetPr>
  <dimension ref="A6:G170"/>
  <sheetViews>
    <sheetView topLeftCell="A107" zoomScaleNormal="100" zoomScaleSheetLayoutView="80" zoomScalePageLayoutView="87" workbookViewId="0">
      <selection activeCell="A111" sqref="A111"/>
    </sheetView>
  </sheetViews>
  <sheetFormatPr baseColWidth="10" defaultColWidth="11.42578125" defaultRowHeight="15" x14ac:dyDescent="0.25"/>
  <cols>
    <col min="1" max="1" width="82.5703125" style="64" customWidth="1"/>
    <col min="2" max="3" width="24.140625" style="64" customWidth="1"/>
    <col min="4" max="4" width="9.140625" style="64" customWidth="1"/>
    <col min="5" max="5" width="35.42578125" style="64" bestFit="1" customWidth="1"/>
    <col min="6" max="16384" width="11.42578125" style="64"/>
  </cols>
  <sheetData>
    <row r="6" spans="1:3" ht="15.75" thickBot="1" x14ac:dyDescent="0.3"/>
    <row r="7" spans="1:3" ht="30" customHeight="1" thickBot="1" x14ac:dyDescent="0.3">
      <c r="A7" s="74">
        <f>'Feuille d''indemnité'!B9</f>
        <v>0</v>
      </c>
      <c r="B7" s="150" t="s">
        <v>32</v>
      </c>
      <c r="C7" s="151"/>
    </row>
    <row r="8" spans="1:3" ht="27" customHeight="1" thickBot="1" x14ac:dyDescent="0.3">
      <c r="A8" s="75"/>
      <c r="B8" s="76" t="s">
        <v>8</v>
      </c>
      <c r="C8" s="76" t="s">
        <v>9</v>
      </c>
    </row>
    <row r="9" spans="1:3" ht="28.5" customHeight="1" x14ac:dyDescent="0.25">
      <c r="A9" s="63" t="str">
        <f>Tarif!A5</f>
        <v>Cours interentreprises (CI) - journée entière (Tarif A)</v>
      </c>
      <c r="B9" s="68">
        <f>SUMIFS('Feuille d''indemnité'!$G$20:$G$37,'Feuille d''indemnité'!$B$20:$B$37,$A9,'Feuille d''indemnité'!$C$20:$C$37,B$8)</f>
        <v>0</v>
      </c>
      <c r="C9" s="68">
        <f>SUMIFS('Feuille d''indemnité'!$G$20:$G$37,'Feuille d''indemnité'!$B$20:$B$37,$A9,'Feuille d''indemnité'!$C$20:$C$37,C$8)</f>
        <v>0</v>
      </c>
    </row>
    <row r="10" spans="1:3" ht="28.5" customHeight="1" x14ac:dyDescent="0.25">
      <c r="A10" s="65" t="s">
        <v>72</v>
      </c>
      <c r="B10" s="69">
        <f>-MROUND(IF('Feuille d''indemnité'!$G$39&gt;2300,B9*0.067,0),0.05)</f>
        <v>0</v>
      </c>
      <c r="C10" s="69">
        <f>-MROUND(IF('Feuille d''indemnité'!$G$39&gt;2300,C9*0.067,0),0.05)</f>
        <v>0</v>
      </c>
    </row>
    <row r="11" spans="1:3" ht="28.5" customHeight="1" thickBot="1" x14ac:dyDescent="0.3">
      <c r="A11" s="66" t="s">
        <v>27</v>
      </c>
      <c r="B11" s="70">
        <f>B9+B10</f>
        <v>0</v>
      </c>
      <c r="C11" s="70">
        <f>C9+C10</f>
        <v>0</v>
      </c>
    </row>
    <row r="12" spans="1:3" ht="6.75" customHeight="1" thickBot="1" x14ac:dyDescent="0.3">
      <c r="A12" s="67"/>
      <c r="B12" s="71"/>
      <c r="C12" s="72"/>
    </row>
    <row r="13" spans="1:3" ht="28.5" customHeight="1" x14ac:dyDescent="0.25">
      <c r="A13" s="63" t="str">
        <f>Tarif!A6</f>
        <v>Cours interentreprises (CI) - 1/2 journée (Tarif A)</v>
      </c>
      <c r="B13" s="68">
        <f>SUMIFS('Feuille d''indemnité'!$G$20:$G$37,'Feuille d''indemnité'!$B$20:$B$37,$A13,'Feuille d''indemnité'!$C$20:$C$37,B$8)</f>
        <v>0</v>
      </c>
      <c r="C13" s="68">
        <f>SUMIFS('Feuille d''indemnité'!$G$20:$G$37,'Feuille d''indemnité'!$B$20:$B$37,$A13,'Feuille d''indemnité'!$C$20:$C$37,C$8)</f>
        <v>0</v>
      </c>
    </row>
    <row r="14" spans="1:3" ht="28.5" customHeight="1" x14ac:dyDescent="0.25">
      <c r="A14" s="65" t="s">
        <v>72</v>
      </c>
      <c r="B14" s="69">
        <f>-MROUND(IF('Feuille d''indemnité'!$G$39&gt;2300,B13*0.067,0),0.05)</f>
        <v>0</v>
      </c>
      <c r="C14" s="69">
        <f>-MROUND(IF('Feuille d''indemnité'!$G$39&gt;2300,C13*0.067,0),0.05)</f>
        <v>0</v>
      </c>
    </row>
    <row r="15" spans="1:3" ht="28.5" customHeight="1" thickBot="1" x14ac:dyDescent="0.3">
      <c r="A15" s="66" t="s">
        <v>27</v>
      </c>
      <c r="B15" s="70">
        <f>B13+B14</f>
        <v>0</v>
      </c>
      <c r="C15" s="70">
        <f>C13+C14</f>
        <v>0</v>
      </c>
    </row>
    <row r="16" spans="1:3" ht="6.75" customHeight="1" thickBot="1" x14ac:dyDescent="0.3">
      <c r="A16" s="67"/>
      <c r="B16" s="71"/>
      <c r="C16" s="72"/>
    </row>
    <row r="17" spans="1:3" ht="28.5" customHeight="1" x14ac:dyDescent="0.25">
      <c r="A17" s="63" t="str">
        <f>Tarif!A7</f>
        <v>Cours interentreprises (CI) - heures isolées (Tarif A)</v>
      </c>
      <c r="B17" s="68">
        <f>SUMIFS('Feuille d''indemnité'!$G$20:$G$37,'Feuille d''indemnité'!$B$20:$B$37,$A17,'Feuille d''indemnité'!$C$20:$C$37,B$8)</f>
        <v>0</v>
      </c>
      <c r="C17" s="68">
        <f>SUMIFS('Feuille d''indemnité'!$G$20:$G$37,'Feuille d''indemnité'!$B$20:$B$37,$A17,'Feuille d''indemnité'!$C$20:$C$37,C$8)</f>
        <v>0</v>
      </c>
    </row>
    <row r="18" spans="1:3" ht="28.5" customHeight="1" x14ac:dyDescent="0.25">
      <c r="A18" s="65" t="s">
        <v>72</v>
      </c>
      <c r="B18" s="69">
        <f>-MROUND(IF('Feuille d''indemnité'!$G$39&gt;2300,B17*0.067,0),0.05)</f>
        <v>0</v>
      </c>
      <c r="C18" s="69">
        <f>-MROUND(IF('Feuille d''indemnité'!$G$39&gt;2300,C17*0.067,0),0.05)</f>
        <v>0</v>
      </c>
    </row>
    <row r="19" spans="1:3" ht="28.5" customHeight="1" thickBot="1" x14ac:dyDescent="0.3">
      <c r="A19" s="66" t="s">
        <v>27</v>
      </c>
      <c r="B19" s="70">
        <f>B17+B18</f>
        <v>0</v>
      </c>
      <c r="C19" s="70">
        <f>C17+C18</f>
        <v>0</v>
      </c>
    </row>
    <row r="20" spans="1:3" ht="6.75" customHeight="1" thickBot="1" x14ac:dyDescent="0.3">
      <c r="A20" s="67"/>
      <c r="B20" s="71"/>
      <c r="C20" s="72"/>
    </row>
    <row r="21" spans="1:3" ht="28.5" customHeight="1" x14ac:dyDescent="0.25">
      <c r="A21" s="63" t="str">
        <f>Tarif!A8</f>
        <v>Cours interentreprises (CI) - visioconférence MP-E (Tarif A)</v>
      </c>
      <c r="B21" s="68">
        <f>SUMIFS('Feuille d''indemnité'!$G$20:$G$37,'Feuille d''indemnité'!$B$20:$B$37,$A21,'Feuille d''indemnité'!$C$20:$C$37,B$8)</f>
        <v>0</v>
      </c>
      <c r="C21" s="68">
        <f>SUMIFS('Feuille d''indemnité'!$G$20:$G$37,'Feuille d''indemnité'!$B$20:$B$37,$A21,'Feuille d''indemnité'!$C$20:$C$37,C$8)</f>
        <v>0</v>
      </c>
    </row>
    <row r="22" spans="1:3" ht="28.5" customHeight="1" x14ac:dyDescent="0.25">
      <c r="A22" s="65" t="s">
        <v>72</v>
      </c>
      <c r="B22" s="69">
        <f>-MROUND(IF('Feuille d''indemnité'!$G$39&gt;2300,B21*0.067,0),0.05)</f>
        <v>0</v>
      </c>
      <c r="C22" s="69">
        <f>-MROUND(IF('Feuille d''indemnité'!$G$39&gt;2300,C21*0.067,0),0.05)</f>
        <v>0</v>
      </c>
    </row>
    <row r="23" spans="1:3" ht="28.5" customHeight="1" thickBot="1" x14ac:dyDescent="0.3">
      <c r="A23" s="66" t="s">
        <v>27</v>
      </c>
      <c r="B23" s="70">
        <f t="shared" ref="B23:C23" si="0">B21+B22</f>
        <v>0</v>
      </c>
      <c r="C23" s="70">
        <f t="shared" si="0"/>
        <v>0</v>
      </c>
    </row>
    <row r="24" spans="1:3" ht="6.75" customHeight="1" thickBot="1" x14ac:dyDescent="0.3">
      <c r="A24" s="67"/>
      <c r="B24" s="71"/>
      <c r="C24" s="72"/>
    </row>
    <row r="25" spans="1:3" ht="28.5" customHeight="1" x14ac:dyDescent="0.25">
      <c r="A25" s="63" t="str">
        <f>Tarif!A9</f>
        <v>Cours interentreprises (CI) - rattrapage - journée entière (Tarif B)</v>
      </c>
      <c r="B25" s="68">
        <f>SUMIFS('Feuille d''indemnité'!$G$20:$G$37,'Feuille d''indemnité'!$B$20:$B$37,$A25,'Feuille d''indemnité'!$C$20:$C$37,B$8)</f>
        <v>0</v>
      </c>
      <c r="C25" s="68">
        <f>SUMIFS('Feuille d''indemnité'!$G$20:$G$37,'Feuille d''indemnité'!$B$20:$B$37,$A25,'Feuille d''indemnité'!$C$20:$C$37,C$8)</f>
        <v>0</v>
      </c>
    </row>
    <row r="26" spans="1:3" ht="28.5" customHeight="1" x14ac:dyDescent="0.25">
      <c r="A26" s="65" t="s">
        <v>72</v>
      </c>
      <c r="B26" s="69">
        <f>-MROUND(IF('Feuille d''indemnité'!$G$39&gt;2300,B25*0.067,0),0.05)</f>
        <v>0</v>
      </c>
      <c r="C26" s="69">
        <f>-MROUND(IF('Feuille d''indemnité'!$G$39&gt;2300,C25*0.067,0),0.05)</f>
        <v>0</v>
      </c>
    </row>
    <row r="27" spans="1:3" ht="28.5" customHeight="1" thickBot="1" x14ac:dyDescent="0.3">
      <c r="A27" s="66" t="s">
        <v>27</v>
      </c>
      <c r="B27" s="70">
        <f t="shared" ref="B27:C27" si="1">B25+B26</f>
        <v>0</v>
      </c>
      <c r="C27" s="70">
        <f t="shared" si="1"/>
        <v>0</v>
      </c>
    </row>
    <row r="28" spans="1:3" ht="6.75" customHeight="1" thickBot="1" x14ac:dyDescent="0.3">
      <c r="A28" s="67"/>
      <c r="B28" s="71"/>
      <c r="C28" s="72"/>
    </row>
    <row r="29" spans="1:3" ht="28.5" customHeight="1" x14ac:dyDescent="0.25">
      <c r="A29" s="63" t="str">
        <f>Tarif!A10</f>
        <v>Cours interentreprises (CI) - rattrapage - 1/2 journée (Tarif B)</v>
      </c>
      <c r="B29" s="68">
        <f>SUMIFS('Feuille d''indemnité'!$G$20:$G$37,'Feuille d''indemnité'!$B$20:$B$37,$A29,'Feuille d''indemnité'!$C$20:$C$37,B$8)</f>
        <v>0</v>
      </c>
      <c r="C29" s="68">
        <f>SUMIFS('Feuille d''indemnité'!$G$20:$G$37,'Feuille d''indemnité'!$B$20:$B$37,$A29,'Feuille d''indemnité'!$C$20:$C$37,C$8)</f>
        <v>0</v>
      </c>
    </row>
    <row r="30" spans="1:3" ht="28.5" customHeight="1" x14ac:dyDescent="0.25">
      <c r="A30" s="65" t="s">
        <v>72</v>
      </c>
      <c r="B30" s="69">
        <f>-MROUND(IF('Feuille d''indemnité'!$G$39&gt;2300,B29*0.067,0),0.05)</f>
        <v>0</v>
      </c>
      <c r="C30" s="69">
        <f>-MROUND(IF('Feuille d''indemnité'!$G$39&gt;2300,C29*0.067,0),0.05)</f>
        <v>0</v>
      </c>
    </row>
    <row r="31" spans="1:3" ht="28.5" customHeight="1" thickBot="1" x14ac:dyDescent="0.3">
      <c r="A31" s="66" t="s">
        <v>27</v>
      </c>
      <c r="B31" s="70">
        <f t="shared" ref="B31:C31" si="2">B29+B30</f>
        <v>0</v>
      </c>
      <c r="C31" s="70">
        <f t="shared" si="2"/>
        <v>0</v>
      </c>
    </row>
    <row r="32" spans="1:3" ht="7.5" customHeight="1" thickBot="1" x14ac:dyDescent="0.3">
      <c r="A32" s="67"/>
      <c r="B32" s="71"/>
      <c r="C32" s="72"/>
    </row>
    <row r="33" spans="1:3" ht="28.5" customHeight="1" x14ac:dyDescent="0.25">
      <c r="A33" s="63" t="str">
        <f>Tarif!A11</f>
        <v>Cours interentreprises (CI) - rattrapage - heures isolées  (Tarif B)</v>
      </c>
      <c r="B33" s="68">
        <f>SUMIFS('Feuille d''indemnité'!$G$20:$G$37,'Feuille d''indemnité'!$B$20:$B$37,$A33,'Feuille d''indemnité'!$C$20:$C$37,B$8)</f>
        <v>0</v>
      </c>
      <c r="C33" s="68">
        <f>SUMIFS('Feuille d''indemnité'!$G$20:$G$37,'Feuille d''indemnité'!$B$20:$B$37,$A33,'Feuille d''indemnité'!$C$20:$C$37,C$8)</f>
        <v>0</v>
      </c>
    </row>
    <row r="34" spans="1:3" ht="28.5" customHeight="1" x14ac:dyDescent="0.25">
      <c r="A34" s="65" t="s">
        <v>72</v>
      </c>
      <c r="B34" s="69">
        <f>-MROUND(IF('Feuille d''indemnité'!$G$39&gt;2300,B33*0.067,0),0.05)</f>
        <v>0</v>
      </c>
      <c r="C34" s="69">
        <f>-MROUND(IF('Feuille d''indemnité'!$G$39&gt;2300,C33*0.067,0),0.05)</f>
        <v>0</v>
      </c>
    </row>
    <row r="35" spans="1:3" ht="28.5" customHeight="1" thickBot="1" x14ac:dyDescent="0.3">
      <c r="A35" s="66" t="s">
        <v>27</v>
      </c>
      <c r="B35" s="70">
        <f t="shared" ref="B35:C35" si="3">B33+B34</f>
        <v>0</v>
      </c>
      <c r="C35" s="70">
        <f t="shared" si="3"/>
        <v>0</v>
      </c>
    </row>
    <row r="36" spans="1:3" ht="7.5" customHeight="1" thickBot="1" x14ac:dyDescent="0.3">
      <c r="A36" s="67"/>
      <c r="B36" s="71"/>
      <c r="C36" s="72"/>
    </row>
    <row r="37" spans="1:3" ht="28.5" customHeight="1" x14ac:dyDescent="0.25">
      <c r="A37" s="63" t="str">
        <f>Tarif!A12</f>
        <v>Visites de classe - journée entière (Tarif B)</v>
      </c>
      <c r="B37" s="68">
        <f>SUMIFS('Feuille d''indemnité'!$G$20:$G$37,'Feuille d''indemnité'!$B$20:$B$37,$A37,'Feuille d''indemnité'!$C$20:$C$37,B$8)</f>
        <v>0</v>
      </c>
      <c r="C37" s="68">
        <f>SUMIFS('Feuille d''indemnité'!$G$20:$G$37,'Feuille d''indemnité'!$B$20:$B$37,$A37,'Feuille d''indemnité'!$C$20:$C$37,C$8)</f>
        <v>0</v>
      </c>
    </row>
    <row r="38" spans="1:3" ht="28.5" customHeight="1" x14ac:dyDescent="0.25">
      <c r="A38" s="65" t="s">
        <v>72</v>
      </c>
      <c r="B38" s="69">
        <f>-MROUND(IF('Feuille d''indemnité'!$G$39&gt;2300,B37*0.067,0),0.05)</f>
        <v>0</v>
      </c>
      <c r="C38" s="69">
        <f>-MROUND(IF('Feuille d''indemnité'!$G$39&gt;2300,C37*0.067,0),0.05)</f>
        <v>0</v>
      </c>
    </row>
    <row r="39" spans="1:3" ht="28.5" customHeight="1" thickBot="1" x14ac:dyDescent="0.3">
      <c r="A39" s="66" t="s">
        <v>27</v>
      </c>
      <c r="B39" s="70">
        <f t="shared" ref="B39:C39" si="4">B37+B38</f>
        <v>0</v>
      </c>
      <c r="C39" s="70">
        <f t="shared" si="4"/>
        <v>0</v>
      </c>
    </row>
    <row r="40" spans="1:3" ht="6.75" customHeight="1" thickBot="1" x14ac:dyDescent="0.3">
      <c r="A40" s="67"/>
      <c r="B40" s="71"/>
      <c r="C40" s="72"/>
    </row>
    <row r="41" spans="1:3" ht="28.5" customHeight="1" x14ac:dyDescent="0.25">
      <c r="A41" s="63" t="str">
        <f>Tarif!A13</f>
        <v>Visites de classe - 1/2 journée (Tarif B)</v>
      </c>
      <c r="B41" s="68">
        <f>SUMIFS('Feuille d''indemnité'!$G$20:$G$37,'Feuille d''indemnité'!$B$20:$B$37,$A41,'Feuille d''indemnité'!$C$20:$C$37,B$8)</f>
        <v>0</v>
      </c>
      <c r="C41" s="68">
        <f>SUMIFS('Feuille d''indemnité'!$G$20:$G$37,'Feuille d''indemnité'!$B$20:$B$37,$A41,'Feuille d''indemnité'!$C$20:$C$37,C$8)</f>
        <v>0</v>
      </c>
    </row>
    <row r="42" spans="1:3" ht="28.5" customHeight="1" x14ac:dyDescent="0.25">
      <c r="A42" s="65" t="s">
        <v>72</v>
      </c>
      <c r="B42" s="69">
        <f>-MROUND(IF('Feuille d''indemnité'!$G$39&gt;2300,B41*0.067,0),0.05)</f>
        <v>0</v>
      </c>
      <c r="C42" s="69">
        <f>-MROUND(IF('Feuille d''indemnité'!$G$39&gt;2300,C41*0.067,0),0.05)</f>
        <v>0</v>
      </c>
    </row>
    <row r="43" spans="1:3" ht="28.5" customHeight="1" thickBot="1" x14ac:dyDescent="0.3">
      <c r="A43" s="66" t="s">
        <v>27</v>
      </c>
      <c r="B43" s="70">
        <f t="shared" ref="B43:C43" si="5">B41+B42</f>
        <v>0</v>
      </c>
      <c r="C43" s="70">
        <f t="shared" si="5"/>
        <v>0</v>
      </c>
    </row>
    <row r="44" spans="1:3" ht="6.75" customHeight="1" thickBot="1" x14ac:dyDescent="0.3">
      <c r="A44" s="67"/>
      <c r="B44" s="71"/>
      <c r="C44" s="72"/>
    </row>
    <row r="45" spans="1:3" ht="28.5" customHeight="1" x14ac:dyDescent="0.25">
      <c r="A45" s="63" t="str">
        <f>Tarif!A14</f>
        <v>Visites de classe - heures isolées (Tarif B)</v>
      </c>
      <c r="B45" s="68">
        <f>SUMIFS('Feuille d''indemnité'!$G$20:$G$37,'Feuille d''indemnité'!$B$20:$B$37,$A45,'Feuille d''indemnité'!$C$20:$C$37,B$8)</f>
        <v>0</v>
      </c>
      <c r="C45" s="68">
        <f>SUMIFS('Feuille d''indemnité'!$G$20:$G$37,'Feuille d''indemnité'!$B$20:$B$37,$A45,'Feuille d''indemnité'!$C$20:$C$37,C$8)</f>
        <v>0</v>
      </c>
    </row>
    <row r="46" spans="1:3" ht="28.5" customHeight="1" x14ac:dyDescent="0.25">
      <c r="A46" s="65" t="s">
        <v>72</v>
      </c>
      <c r="B46" s="69">
        <f>-MROUND(IF('Feuille d''indemnité'!$G$39&gt;2300,B45*0.067,0),0.05)</f>
        <v>0</v>
      </c>
      <c r="C46" s="69">
        <f>-MROUND(IF('Feuille d''indemnité'!$G$39&gt;2300,C45*0.067,0),0.05)</f>
        <v>0</v>
      </c>
    </row>
    <row r="47" spans="1:3" ht="28.5" customHeight="1" thickBot="1" x14ac:dyDescent="0.3">
      <c r="A47" s="66" t="s">
        <v>27</v>
      </c>
      <c r="B47" s="70">
        <f t="shared" ref="B47:C47" si="6">B45+B46</f>
        <v>0</v>
      </c>
      <c r="C47" s="70">
        <f t="shared" si="6"/>
        <v>0</v>
      </c>
    </row>
    <row r="48" spans="1:3" ht="6.75" customHeight="1" thickBot="1" x14ac:dyDescent="0.3">
      <c r="A48" s="67"/>
      <c r="B48" s="71"/>
      <c r="C48" s="72"/>
    </row>
    <row r="49" spans="1:3" ht="28.5" customHeight="1" x14ac:dyDescent="0.25">
      <c r="A49" s="63" t="str">
        <f>Tarif!A15</f>
        <v>Séance OVAP-CH/LRO - journée entière (Tarif B)*</v>
      </c>
      <c r="B49" s="68">
        <f>SUMIFS('Feuille d''indemnité'!$G$20:$G$37,'Feuille d''indemnité'!$B$20:$B$37,$A49,'Feuille d''indemnité'!$C$20:$C$37,B$8)</f>
        <v>0</v>
      </c>
      <c r="C49" s="68">
        <f>SUMIFS('Feuille d''indemnité'!$G$20:$G$37,'Feuille d''indemnité'!$B$20:$B$37,$A49,'Feuille d''indemnité'!$C$20:$C$37,C$8)</f>
        <v>0</v>
      </c>
    </row>
    <row r="50" spans="1:3" ht="28.5" customHeight="1" x14ac:dyDescent="0.25">
      <c r="A50" s="65" t="s">
        <v>72</v>
      </c>
      <c r="B50" s="69">
        <f>-MROUND(IF('Feuille d''indemnité'!$G$39&gt;2300,B49*0.067,0),0.05)</f>
        <v>0</v>
      </c>
      <c r="C50" s="69">
        <f>-MROUND(IF('Feuille d''indemnité'!$G$39&gt;2300,C49*0.067,0),0.05)</f>
        <v>0</v>
      </c>
    </row>
    <row r="51" spans="1:3" ht="28.5" customHeight="1" thickBot="1" x14ac:dyDescent="0.3">
      <c r="A51" s="66" t="s">
        <v>27</v>
      </c>
      <c r="B51" s="70">
        <f t="shared" ref="B51:C51" si="7">B49+B50</f>
        <v>0</v>
      </c>
      <c r="C51" s="70">
        <f t="shared" si="7"/>
        <v>0</v>
      </c>
    </row>
    <row r="52" spans="1:3" ht="6.75" customHeight="1" thickBot="1" x14ac:dyDescent="0.3">
      <c r="A52" s="67"/>
      <c r="B52" s="71"/>
      <c r="C52" s="72"/>
    </row>
    <row r="53" spans="1:3" ht="28.5" customHeight="1" x14ac:dyDescent="0.25">
      <c r="A53" s="63" t="str">
        <f>Tarif!A16</f>
        <v>Séance OVAP-CH/LRO - 1/2 journée (Tarif B)*</v>
      </c>
      <c r="B53" s="68">
        <f>SUMIFS('Feuille d''indemnité'!$G$20:$G$37,'Feuille d''indemnité'!$B$20:$B$37,$A53,'Feuille d''indemnité'!$C$20:$C$37,B$8)</f>
        <v>0</v>
      </c>
      <c r="C53" s="68">
        <f>SUMIFS('Feuille d''indemnité'!$G$20:$G$37,'Feuille d''indemnité'!$B$20:$B$37,$A53,'Feuille d''indemnité'!$C$20:$C$37,C$8)</f>
        <v>0</v>
      </c>
    </row>
    <row r="54" spans="1:3" ht="28.5" customHeight="1" x14ac:dyDescent="0.25">
      <c r="A54" s="65" t="s">
        <v>72</v>
      </c>
      <c r="B54" s="69">
        <f>-MROUND(IF('Feuille d''indemnité'!$G$39&gt;2300,B53*0.067,0),0.05)</f>
        <v>0</v>
      </c>
      <c r="C54" s="69">
        <f>-MROUND(IF('Feuille d''indemnité'!$G$39&gt;2300,C53*0.067,0),0.05)</f>
        <v>0</v>
      </c>
    </row>
    <row r="55" spans="1:3" ht="28.5" customHeight="1" thickBot="1" x14ac:dyDescent="0.3">
      <c r="A55" s="66" t="s">
        <v>27</v>
      </c>
      <c r="B55" s="70">
        <f t="shared" ref="B55:C55" si="8">B53+B54</f>
        <v>0</v>
      </c>
      <c r="C55" s="70">
        <f t="shared" si="8"/>
        <v>0</v>
      </c>
    </row>
    <row r="56" spans="1:3" ht="6.75" customHeight="1" thickBot="1" x14ac:dyDescent="0.3">
      <c r="A56" s="67"/>
      <c r="B56" s="71"/>
      <c r="C56" s="72"/>
    </row>
    <row r="57" spans="1:3" ht="28.5" customHeight="1" x14ac:dyDescent="0.25">
      <c r="A57" s="63" t="str">
        <f>Tarif!A17</f>
        <v>Séance OVAP-CH/LRO - heures isolées (Tarif B)*</v>
      </c>
      <c r="B57" s="68">
        <f>SUMIFS('Feuille d''indemnité'!$G$20:$G$37,'Feuille d''indemnité'!$B$20:$B$37,$A57,'Feuille d''indemnité'!$C$20:$C$37,B$8)</f>
        <v>0</v>
      </c>
      <c r="C57" s="68">
        <f>SUMIFS('Feuille d''indemnité'!$G$20:$G$37,'Feuille d''indemnité'!$B$20:$B$37,$A57,'Feuille d''indemnité'!$C$20:$C$37,C$8)</f>
        <v>0</v>
      </c>
    </row>
    <row r="58" spans="1:3" ht="28.5" customHeight="1" x14ac:dyDescent="0.25">
      <c r="A58" s="65" t="s">
        <v>72</v>
      </c>
      <c r="B58" s="69">
        <f>-MROUND(IF('Feuille d''indemnité'!$G$39&gt;2300,B57*0.067,0),0.05)</f>
        <v>0</v>
      </c>
      <c r="C58" s="69">
        <f>-MROUND(IF('Feuille d''indemnité'!$G$39&gt;2300,C57*0.067,0),0.05)</f>
        <v>0</v>
      </c>
    </row>
    <row r="59" spans="1:3" ht="28.5" customHeight="1" thickBot="1" x14ac:dyDescent="0.3">
      <c r="A59" s="66" t="s">
        <v>27</v>
      </c>
      <c r="B59" s="70">
        <f t="shared" ref="B59:C59" si="9">B57+B58</f>
        <v>0</v>
      </c>
      <c r="C59" s="70">
        <f t="shared" si="9"/>
        <v>0</v>
      </c>
    </row>
    <row r="60" spans="1:3" ht="6.75" customHeight="1" thickBot="1" x14ac:dyDescent="0.3">
      <c r="A60" s="67"/>
      <c r="B60" s="71"/>
      <c r="C60" s="72"/>
    </row>
    <row r="61" spans="1:3" ht="28.5" customHeight="1" x14ac:dyDescent="0.25">
      <c r="A61" s="63" t="str">
        <f>Tarif!A18</f>
        <v xml:space="preserve">Tâches commission de cours </v>
      </c>
      <c r="B61" s="68">
        <f>SUMIFS('Feuille d''indemnité'!$G$20:$G$37,'Feuille d''indemnité'!$B$20:$B$37,$A61,'Feuille d''indemnité'!$C$20:$C$37,B$8)</f>
        <v>0</v>
      </c>
      <c r="C61" s="68">
        <f>SUMIFS('Feuille d''indemnité'!$G$20:$G$37,'Feuille d''indemnité'!$B$20:$B$37,$A61,'Feuille d''indemnité'!$C$20:$C$37,C$8)</f>
        <v>0</v>
      </c>
    </row>
    <row r="62" spans="1:3" ht="28.5" customHeight="1" x14ac:dyDescent="0.25">
      <c r="A62" s="65" t="s">
        <v>72</v>
      </c>
      <c r="B62" s="69">
        <f>-MROUND(IF('Feuille d''indemnité'!$G$39&gt;2300,B61*0.067,0),0.05)</f>
        <v>0</v>
      </c>
      <c r="C62" s="69">
        <f>-MROUND(IF('Feuille d''indemnité'!$G$39&gt;2300,C61*0.067,0),0.05)</f>
        <v>0</v>
      </c>
    </row>
    <row r="63" spans="1:3" ht="28.5" customHeight="1" thickBot="1" x14ac:dyDescent="0.3">
      <c r="A63" s="66" t="s">
        <v>27</v>
      </c>
      <c r="B63" s="70">
        <f t="shared" ref="B63:C63" si="10">B61+B62</f>
        <v>0</v>
      </c>
      <c r="C63" s="70">
        <f t="shared" si="10"/>
        <v>0</v>
      </c>
    </row>
    <row r="64" spans="1:3" ht="6.75" customHeight="1" thickBot="1" x14ac:dyDescent="0.3">
      <c r="A64" s="67"/>
      <c r="B64" s="71"/>
      <c r="C64" s="72"/>
    </row>
    <row r="65" spans="1:3" ht="28.5" customHeight="1" x14ac:dyDescent="0.25">
      <c r="A65" s="63" t="str">
        <f>Tarif!A19</f>
        <v>Tâches coordinatrice commission CI</v>
      </c>
      <c r="B65" s="68">
        <f>SUMIFS('Feuille d''indemnité'!$G$20:$G$37,'Feuille d''indemnité'!$B$20:$B$37,$A65,'Feuille d''indemnité'!$C$20:$C$37,B$8)</f>
        <v>0</v>
      </c>
      <c r="C65" s="68">
        <f>SUMIFS('Feuille d''indemnité'!$G$20:$G$37,'Feuille d''indemnité'!$B$20:$B$37,$A65,'Feuille d''indemnité'!$C$20:$C$37,C$8)</f>
        <v>0</v>
      </c>
    </row>
    <row r="66" spans="1:3" ht="28.5" customHeight="1" x14ac:dyDescent="0.25">
      <c r="A66" s="65" t="s">
        <v>72</v>
      </c>
      <c r="B66" s="69">
        <f>-MROUND(IF('Feuille d''indemnité'!$G$39&gt;2300,B65*0.067,0),0.05)</f>
        <v>0</v>
      </c>
      <c r="C66" s="69">
        <f>-MROUND(IF('Feuille d''indemnité'!$G$39&gt;2300,C65*0.067,0),0.05)</f>
        <v>0</v>
      </c>
    </row>
    <row r="67" spans="1:3" ht="28.5" customHeight="1" thickBot="1" x14ac:dyDescent="0.3">
      <c r="A67" s="66" t="s">
        <v>27</v>
      </c>
      <c r="B67" s="70">
        <f t="shared" ref="B67:C67" si="11">B65+B66</f>
        <v>0</v>
      </c>
      <c r="C67" s="70">
        <f t="shared" si="11"/>
        <v>0</v>
      </c>
    </row>
    <row r="68" spans="1:3" ht="6.75" customHeight="1" thickBot="1" x14ac:dyDescent="0.3">
      <c r="A68" s="67"/>
      <c r="B68" s="71"/>
      <c r="C68" s="72"/>
    </row>
    <row r="69" spans="1:3" ht="28.5" customHeight="1" x14ac:dyDescent="0.25">
      <c r="A69" s="63" t="str">
        <f>Tarif!A20</f>
        <v>Tâches comité</v>
      </c>
      <c r="B69" s="68">
        <f>SUMIFS('Feuille d''indemnité'!$G$20:$G$37,'Feuille d''indemnité'!$B$20:$B$37,$A69,'Feuille d''indemnité'!$C$20:$C$37,B$8)</f>
        <v>0</v>
      </c>
      <c r="C69" s="68">
        <f>SUMIFS('Feuille d''indemnité'!$G$20:$G$37,'Feuille d''indemnité'!$B$20:$B$37,$A69,'Feuille d''indemnité'!$C$20:$C$37,C$8)</f>
        <v>0</v>
      </c>
    </row>
    <row r="70" spans="1:3" ht="28.5" customHeight="1" x14ac:dyDescent="0.25">
      <c r="A70" s="65" t="s">
        <v>72</v>
      </c>
      <c r="B70" s="69">
        <f>-MROUND(IF('Feuille d''indemnité'!$G$39&gt;2300,B69*0.067,0),0.05)</f>
        <v>0</v>
      </c>
      <c r="C70" s="69">
        <f>-MROUND(IF('Feuille d''indemnité'!$G$39&gt;2300,C69*0.067,0),0.05)</f>
        <v>0</v>
      </c>
    </row>
    <row r="71" spans="1:3" ht="28.5" customHeight="1" thickBot="1" x14ac:dyDescent="0.3">
      <c r="A71" s="66" t="s">
        <v>27</v>
      </c>
      <c r="B71" s="70">
        <f t="shared" ref="B71:C71" si="12">B69+B70</f>
        <v>0</v>
      </c>
      <c r="C71" s="70">
        <f t="shared" si="12"/>
        <v>0</v>
      </c>
    </row>
    <row r="72" spans="1:3" ht="6.75" customHeight="1" thickBot="1" x14ac:dyDescent="0.3">
      <c r="A72" s="67"/>
      <c r="B72" s="71"/>
      <c r="C72" s="72"/>
    </row>
    <row r="73" spans="1:3" ht="28.5" customHeight="1" x14ac:dyDescent="0.25">
      <c r="A73" s="63" t="str">
        <f>Tarif!A22</f>
        <v>Intervenants E-learning/Formation en présentiel  - journée entière (Tarif B)</v>
      </c>
      <c r="B73" s="68">
        <f>SUMIFS('Feuille d''indemnité'!$G$20:$G$37,'Feuille d''indemnité'!$B$20:$B$37,$A73,'Feuille d''indemnité'!$C$20:$C$37,B$8)</f>
        <v>0</v>
      </c>
      <c r="C73" s="68">
        <f>SUMIFS('Feuille d''indemnité'!$G$20:$G$37,'Feuille d''indemnité'!$B$20:$B$37,$A73,'Feuille d''indemnité'!$C$20:$C$37,C$8)</f>
        <v>0</v>
      </c>
    </row>
    <row r="74" spans="1:3" ht="28.5" customHeight="1" x14ac:dyDescent="0.25">
      <c r="A74" s="65" t="s">
        <v>72</v>
      </c>
      <c r="B74" s="69">
        <f>-MROUND(IF('Feuille d''indemnité'!$G$39&gt;2300,B73*0.067,0),0.05)</f>
        <v>0</v>
      </c>
      <c r="C74" s="69">
        <f>-MROUND(IF('Feuille d''indemnité'!$G$39&gt;2300,C73*0.067,0),0.05)</f>
        <v>0</v>
      </c>
    </row>
    <row r="75" spans="1:3" ht="28.5" customHeight="1" thickBot="1" x14ac:dyDescent="0.3">
      <c r="A75" s="66" t="s">
        <v>27</v>
      </c>
      <c r="B75" s="70">
        <f t="shared" ref="B75:C75" si="13">B73+B74</f>
        <v>0</v>
      </c>
      <c r="C75" s="70">
        <f t="shared" si="13"/>
        <v>0</v>
      </c>
    </row>
    <row r="76" spans="1:3" ht="6.75" customHeight="1" thickBot="1" x14ac:dyDescent="0.3">
      <c r="A76" s="67"/>
      <c r="B76" s="71"/>
      <c r="C76" s="72"/>
    </row>
    <row r="77" spans="1:3" ht="28.5" customHeight="1" x14ac:dyDescent="0.25">
      <c r="A77" s="63" t="str">
        <f>Tarif!A23</f>
        <v>Intervenants E-learning/Formation en présentiel  - 1/2 journée (Tarif B)</v>
      </c>
      <c r="B77" s="68">
        <f>SUMIFS('Feuille d''indemnité'!$G$20:$G$37,'Feuille d''indemnité'!$B$20:$B$37,$A77,'Feuille d''indemnité'!$C$20:$C$37,B$8)</f>
        <v>0</v>
      </c>
      <c r="C77" s="68">
        <f>SUMIFS('Feuille d''indemnité'!$G$20:$G$37,'Feuille d''indemnité'!$B$20:$B$37,$A77,'Feuille d''indemnité'!$C$20:$C$37,C$8)</f>
        <v>0</v>
      </c>
    </row>
    <row r="78" spans="1:3" ht="28.5" customHeight="1" x14ac:dyDescent="0.25">
      <c r="A78" s="65" t="s">
        <v>72</v>
      </c>
      <c r="B78" s="69">
        <f>-MROUND(IF('Feuille d''indemnité'!$G$39&gt;2300,B77*0.067,0),0.05)</f>
        <v>0</v>
      </c>
      <c r="C78" s="69">
        <f>-MROUND(IF('Feuille d''indemnité'!$G$39&gt;2300,C77*0.067,0),0.05)</f>
        <v>0</v>
      </c>
    </row>
    <row r="79" spans="1:3" ht="28.5" customHeight="1" thickBot="1" x14ac:dyDescent="0.3">
      <c r="A79" s="66" t="s">
        <v>27</v>
      </c>
      <c r="B79" s="70">
        <f t="shared" ref="B79:C79" si="14">B77+B78</f>
        <v>0</v>
      </c>
      <c r="C79" s="70">
        <f t="shared" si="14"/>
        <v>0</v>
      </c>
    </row>
    <row r="80" spans="1:3" ht="6.75" customHeight="1" thickBot="1" x14ac:dyDescent="0.3">
      <c r="A80" s="67"/>
      <c r="B80" s="71"/>
      <c r="C80" s="72"/>
    </row>
    <row r="81" spans="1:3" ht="28.5" customHeight="1" x14ac:dyDescent="0.25">
      <c r="A81" s="63" t="str">
        <f>Tarif!A24</f>
        <v>Intervenants E-learning/Formation en présentiel  - heures isolées (Tarif B)</v>
      </c>
      <c r="B81" s="68">
        <f>SUMIFS('Feuille d''indemnité'!$G$20:$G$37,'Feuille d''indemnité'!$B$20:$B$37,$A81,'Feuille d''indemnité'!$C$20:$C$37,B$8)</f>
        <v>0</v>
      </c>
      <c r="C81" s="68">
        <f>SUMIFS('Feuille d''indemnité'!$G$20:$G$37,'Feuille d''indemnité'!$B$20:$B$37,$A81,'Feuille d''indemnité'!$C$20:$C$37,C$8)</f>
        <v>0</v>
      </c>
    </row>
    <row r="82" spans="1:3" ht="28.5" customHeight="1" x14ac:dyDescent="0.25">
      <c r="A82" s="65" t="s">
        <v>72</v>
      </c>
      <c r="B82" s="69">
        <f>-MROUND(IF('Feuille d''indemnité'!$G$39&gt;2300,B81*0.067,0),0.05)</f>
        <v>0</v>
      </c>
      <c r="C82" s="69">
        <f>-MROUND(IF('Feuille d''indemnité'!$G$39&gt;2300,C81*0.067,0),0.05)</f>
        <v>0</v>
      </c>
    </row>
    <row r="83" spans="1:3" ht="28.5" customHeight="1" thickBot="1" x14ac:dyDescent="0.3">
      <c r="A83" s="66" t="s">
        <v>27</v>
      </c>
      <c r="B83" s="70">
        <f t="shared" ref="B83:C83" si="15">B81+B82</f>
        <v>0</v>
      </c>
      <c r="C83" s="70">
        <f t="shared" si="15"/>
        <v>0</v>
      </c>
    </row>
    <row r="84" spans="1:3" ht="6.75" customHeight="1" thickBot="1" x14ac:dyDescent="0.3">
      <c r="A84" s="67"/>
      <c r="B84" s="71"/>
      <c r="C84" s="72"/>
    </row>
    <row r="85" spans="1:3" ht="28.5" customHeight="1" x14ac:dyDescent="0.25">
      <c r="A85" s="63" t="str">
        <f>Tarif!A25</f>
        <v>Tâches des intervenants par contenu CI</v>
      </c>
      <c r="B85" s="68">
        <f>SUMIFS('Feuille d''indemnité'!$G$20:$G$37,'Feuille d''indemnité'!$B$20:$B$37,$A85,'Feuille d''indemnité'!$C$20:$C$37,B$8)</f>
        <v>0</v>
      </c>
      <c r="C85" s="68">
        <f>SUMIFS('Feuille d''indemnité'!$G$20:$G$37,'Feuille d''indemnité'!$B$20:$B$37,$A85,'Feuille d''indemnité'!$C$20:$C$37,C$8)</f>
        <v>0</v>
      </c>
    </row>
    <row r="86" spans="1:3" ht="28.5" customHeight="1" x14ac:dyDescent="0.25">
      <c r="A86" s="65" t="s">
        <v>72</v>
      </c>
      <c r="B86" s="69">
        <f>-MROUND(IF('Feuille d''indemnité'!$G$39&gt;2300,B85*0.067,0),0.05)</f>
        <v>0</v>
      </c>
      <c r="C86" s="69">
        <f>-MROUND(IF('Feuille d''indemnité'!$G$39&gt;2300,C85*0.067,0),0.05)</f>
        <v>0</v>
      </c>
    </row>
    <row r="87" spans="1:3" ht="28.5" customHeight="1" thickBot="1" x14ac:dyDescent="0.3">
      <c r="A87" s="66" t="s">
        <v>27</v>
      </c>
      <c r="B87" s="70">
        <f t="shared" ref="B87:C87" si="16">B85+B86</f>
        <v>0</v>
      </c>
      <c r="C87" s="70">
        <f t="shared" si="16"/>
        <v>0</v>
      </c>
    </row>
    <row r="88" spans="1:3" ht="6.75" customHeight="1" thickBot="1" x14ac:dyDescent="0.3">
      <c r="A88" s="67"/>
      <c r="B88" s="71"/>
      <c r="C88" s="72"/>
    </row>
    <row r="89" spans="1:3" ht="28.5" customHeight="1" x14ac:dyDescent="0.25">
      <c r="A89" s="63" t="str">
        <f>Tarif!A26</f>
        <v>Formateur de branche  - Formation journée entière (Tarif C)</v>
      </c>
      <c r="B89" s="68">
        <f>SUMIFS('Feuille d''indemnité'!$G$20:$G$37,'Feuille d''indemnité'!$B$20:$B$37,$A89,'Feuille d''indemnité'!$C$20:$C$37,B$8)</f>
        <v>0</v>
      </c>
      <c r="C89" s="68">
        <f>SUMIFS('Feuille d''indemnité'!$G$20:$G$37,'Feuille d''indemnité'!$B$20:$B$37,$A89,'Feuille d''indemnité'!$C$20:$C$37,C$8)</f>
        <v>0</v>
      </c>
    </row>
    <row r="90" spans="1:3" ht="28.5" customHeight="1" x14ac:dyDescent="0.25">
      <c r="A90" s="65" t="s">
        <v>72</v>
      </c>
      <c r="B90" s="69">
        <f>-MROUND(IF('Feuille d''indemnité'!$G$39&gt;2300,B89*0.067,0),0.05)</f>
        <v>0</v>
      </c>
      <c r="C90" s="69">
        <f>-MROUND(IF('Feuille d''indemnité'!$G$39&gt;2300,C89*0.067,0),0.05)</f>
        <v>0</v>
      </c>
    </row>
    <row r="91" spans="1:3" ht="28.5" customHeight="1" thickBot="1" x14ac:dyDescent="0.3">
      <c r="A91" s="66" t="s">
        <v>27</v>
      </c>
      <c r="B91" s="70">
        <f t="shared" ref="B91:C91" si="17">B89+B90</f>
        <v>0</v>
      </c>
      <c r="C91" s="70">
        <f t="shared" si="17"/>
        <v>0</v>
      </c>
    </row>
    <row r="92" spans="1:3" ht="6.75" customHeight="1" thickBot="1" x14ac:dyDescent="0.3">
      <c r="A92" s="67"/>
      <c r="B92" s="71"/>
      <c r="C92" s="72"/>
    </row>
    <row r="93" spans="1:3" ht="28.5" customHeight="1" x14ac:dyDescent="0.25">
      <c r="A93" s="63" t="str">
        <f>Tarif!A27</f>
        <v>Formateur de branche  - Formations  1/2 journée (Tarif C)</v>
      </c>
      <c r="B93" s="68">
        <f>SUMIFS('Feuille d''indemnité'!$G$20:$G$37,'Feuille d''indemnité'!$B$20:$B$37,$A93,'Feuille d''indemnité'!$C$20:$C$37,B$8)</f>
        <v>0</v>
      </c>
      <c r="C93" s="68">
        <f>SUMIFS('Feuille d''indemnité'!$G$20:$G$37,'Feuille d''indemnité'!$B$20:$B$37,$A93,'Feuille d''indemnité'!$C$20:$C$37,C$8)</f>
        <v>0</v>
      </c>
    </row>
    <row r="94" spans="1:3" ht="28.5" customHeight="1" x14ac:dyDescent="0.25">
      <c r="A94" s="65" t="s">
        <v>72</v>
      </c>
      <c r="B94" s="69">
        <f>-MROUND(IF('Feuille d''indemnité'!$G$39&gt;2300,B93*0.067,0),0.05)</f>
        <v>0</v>
      </c>
      <c r="C94" s="69">
        <f>-MROUND(IF('Feuille d''indemnité'!$G$39&gt;2300,C93*0.067,0),0.05)</f>
        <v>0</v>
      </c>
    </row>
    <row r="95" spans="1:3" ht="28.5" customHeight="1" thickBot="1" x14ac:dyDescent="0.3">
      <c r="A95" s="66" t="s">
        <v>27</v>
      </c>
      <c r="B95" s="70">
        <f t="shared" ref="B95:C95" si="18">B93+B94</f>
        <v>0</v>
      </c>
      <c r="C95" s="70">
        <f t="shared" si="18"/>
        <v>0</v>
      </c>
    </row>
    <row r="96" spans="1:3" ht="6.75" customHeight="1" thickBot="1" x14ac:dyDescent="0.3">
      <c r="A96" s="67"/>
      <c r="B96" s="71"/>
      <c r="C96" s="72"/>
    </row>
    <row r="97" spans="1:3" ht="28.5" customHeight="1" x14ac:dyDescent="0.25">
      <c r="A97" s="63" t="str">
        <f>Tarif!A28</f>
        <v>Formateur de branche  - Formations heures isolées (Tarif C)</v>
      </c>
      <c r="B97" s="68">
        <f>SUMIFS('Feuille d''indemnité'!$G$20:$G$37,'Feuille d''indemnité'!$B$20:$B$37,$A97,'Feuille d''indemnité'!$C$20:$C$37,B$8)</f>
        <v>0</v>
      </c>
      <c r="C97" s="68">
        <f>SUMIFS('Feuille d''indemnité'!$G$20:$G$37,'Feuille d''indemnité'!$B$20:$B$37,$A97,'Feuille d''indemnité'!$C$20:$C$37,C$8)</f>
        <v>0</v>
      </c>
    </row>
    <row r="98" spans="1:3" ht="28.5" customHeight="1" x14ac:dyDescent="0.25">
      <c r="A98" s="65" t="s">
        <v>72</v>
      </c>
      <c r="B98" s="69">
        <f>-MROUND(IF('Feuille d''indemnité'!$G$39&gt;2300,B97*0.067,0),0.05)</f>
        <v>0</v>
      </c>
      <c r="C98" s="69">
        <f>-MROUND(IF('Feuille d''indemnité'!$G$39&gt;2300,C97*0.067,0),0.05)</f>
        <v>0</v>
      </c>
    </row>
    <row r="99" spans="1:3" ht="28.5" customHeight="1" thickBot="1" x14ac:dyDescent="0.3">
      <c r="A99" s="66" t="s">
        <v>27</v>
      </c>
      <c r="B99" s="70">
        <f t="shared" ref="B99:C99" si="19">B97+B98</f>
        <v>0</v>
      </c>
      <c r="C99" s="70">
        <f t="shared" si="19"/>
        <v>0</v>
      </c>
    </row>
    <row r="100" spans="1:3" ht="6.75" customHeight="1" thickBot="1" x14ac:dyDescent="0.3">
      <c r="A100" s="67"/>
      <c r="B100" s="71"/>
      <c r="C100" s="72"/>
    </row>
    <row r="101" spans="1:3" ht="28.5" customHeight="1" x14ac:dyDescent="0.25">
      <c r="A101" s="63" t="str">
        <f>Tarif!A29</f>
        <v>Tâches du formateur de branche</v>
      </c>
      <c r="B101" s="68">
        <f>SUMIFS('Feuille d''indemnité'!$G$20:$G$37,'Feuille d''indemnité'!$B$20:$B$37,$A101,'Feuille d''indemnité'!$C$20:$C$37,B$8)</f>
        <v>0</v>
      </c>
      <c r="C101" s="68">
        <f>SUMIFS('Feuille d''indemnité'!$G$20:$G$37,'Feuille d''indemnité'!$B$20:$B$37,$A101,'Feuille d''indemnité'!$C$20:$C$37,C$8)</f>
        <v>0</v>
      </c>
    </row>
    <row r="102" spans="1:3" ht="28.5" customHeight="1" x14ac:dyDescent="0.25">
      <c r="A102" s="65" t="s">
        <v>72</v>
      </c>
      <c r="B102" s="69">
        <f>-MROUND(IF('Feuille d''indemnité'!$G$39&gt;2300,B101*0.067,0),0.05)</f>
        <v>0</v>
      </c>
      <c r="C102" s="69">
        <f>-MROUND(IF('Feuille d''indemnité'!$G$39&gt;2300,C101*0.067,0),0.05)</f>
        <v>0</v>
      </c>
    </row>
    <row r="103" spans="1:3" ht="28.5" customHeight="1" thickBot="1" x14ac:dyDescent="0.3">
      <c r="A103" s="66" t="s">
        <v>27</v>
      </c>
      <c r="B103" s="70">
        <f t="shared" ref="B103:C103" si="20">B101+B102</f>
        <v>0</v>
      </c>
      <c r="C103" s="70">
        <f t="shared" si="20"/>
        <v>0</v>
      </c>
    </row>
    <row r="104" spans="1:3" ht="6.75" customHeight="1" thickBot="1" x14ac:dyDescent="0.3">
      <c r="A104" s="67"/>
      <c r="B104" s="71"/>
      <c r="C104" s="72"/>
    </row>
    <row r="105" spans="1:3" ht="28.5" customHeight="1" x14ac:dyDescent="0.25">
      <c r="A105" s="63" t="str">
        <f>Tarif!A30</f>
        <v>Evaluation des mandats de transfert (Tarif B)</v>
      </c>
      <c r="B105" s="68">
        <f>SUMIFS('Feuille d''indemnité'!$G$20:$G$37,'Feuille d''indemnité'!$B$20:$B$37,$A105,'Feuille d''indemnité'!$C$20:$C$37,B$8)</f>
        <v>0</v>
      </c>
      <c r="C105" s="68">
        <f>SUMIFS('Feuille d''indemnité'!$G$20:$G$37,'Feuille d''indemnité'!$B$20:$B$37,$A105,'Feuille d''indemnité'!$C$20:$C$37,C$8)</f>
        <v>0</v>
      </c>
    </row>
    <row r="106" spans="1:3" ht="28.5" customHeight="1" x14ac:dyDescent="0.25">
      <c r="A106" s="65" t="s">
        <v>72</v>
      </c>
      <c r="B106" s="69">
        <f>-MROUND(IF('Feuille d''indemnité'!$G$39&gt;2300,B105*0.067,0),0.05)</f>
        <v>0</v>
      </c>
      <c r="C106" s="69">
        <f>-MROUND(IF('Feuille d''indemnité'!$G$39&gt;2300,C105*0.067,0),0.05)</f>
        <v>0</v>
      </c>
    </row>
    <row r="107" spans="1:3" ht="28.5" customHeight="1" thickBot="1" x14ac:dyDescent="0.3">
      <c r="A107" s="66" t="s">
        <v>27</v>
      </c>
      <c r="B107" s="70">
        <f t="shared" ref="B107:C107" si="21">B105+B106</f>
        <v>0</v>
      </c>
      <c r="C107" s="70">
        <f t="shared" si="21"/>
        <v>0</v>
      </c>
    </row>
    <row r="108" spans="1:3" x14ac:dyDescent="0.25">
      <c r="B108" s="73"/>
      <c r="C108" s="73"/>
    </row>
    <row r="109" spans="1:3" ht="15.75" thickBot="1" x14ac:dyDescent="0.3">
      <c r="B109" s="73"/>
      <c r="C109" s="73"/>
    </row>
    <row r="110" spans="1:3" ht="24.75" customHeight="1" thickBot="1" x14ac:dyDescent="0.3">
      <c r="A110" s="77" t="s">
        <v>33</v>
      </c>
      <c r="B110" s="78">
        <f>SUM(B11+B15+B19+B23+B27+B31+B35+B39+B43+B47+B51+B55+B59+B63+B67+B71+B75+B79+B83+B87+B91+B95+B99+B103+B107)</f>
        <v>0</v>
      </c>
      <c r="C110" s="78">
        <f>SUM(C11+C15+C19+C23+C27+C31+C35+C39+C43+C47+C51+C55+C59+C63+C67+C71+C75+C79+C83+C87+C91+C95+C99+C103+C107)</f>
        <v>0</v>
      </c>
    </row>
    <row r="111" spans="1:3" ht="15.75" thickBot="1" x14ac:dyDescent="0.3">
      <c r="B111" s="79"/>
      <c r="C111" s="80"/>
    </row>
    <row r="112" spans="1:3" ht="24.75" customHeight="1" thickBot="1" x14ac:dyDescent="0.3">
      <c r="A112" s="152" t="s">
        <v>34</v>
      </c>
      <c r="B112" s="153"/>
      <c r="C112" s="81">
        <f>'Feuille d''indemnité'!G49</f>
        <v>0</v>
      </c>
    </row>
    <row r="113" spans="1:3" ht="15.75" thickBot="1" x14ac:dyDescent="0.3">
      <c r="B113" s="82"/>
      <c r="C113" s="83"/>
    </row>
    <row r="114" spans="1:3" ht="24" customHeight="1" thickBot="1" x14ac:dyDescent="0.3">
      <c r="A114" s="84" t="s">
        <v>35</v>
      </c>
      <c r="B114" s="85">
        <f>SUM(B110:B110)</f>
        <v>0</v>
      </c>
      <c r="C114" s="86">
        <f>C110+C112</f>
        <v>0</v>
      </c>
    </row>
    <row r="165" spans="1:7" ht="15.75" x14ac:dyDescent="0.25">
      <c r="A165" s="149" t="s">
        <v>5</v>
      </c>
      <c r="B165" s="149"/>
      <c r="C165" s="149"/>
      <c r="D165" s="149"/>
      <c r="E165" s="149"/>
      <c r="F165" s="149"/>
      <c r="G165" s="149"/>
    </row>
    <row r="170" spans="1:7" x14ac:dyDescent="0.25">
      <c r="A170" s="149"/>
      <c r="B170" s="149"/>
      <c r="C170" s="149"/>
      <c r="D170" s="149"/>
      <c r="E170" s="149"/>
    </row>
  </sheetData>
  <protectedRanges>
    <protectedRange password="B6F6" sqref="A113:C113 B114:C114" name="Plage2"/>
    <protectedRange password="B6F6" sqref="B69:C71 A60:C60 A56:C56 A28:C28 A16:C16 A36:C36 A52:C52 A12:C12 A8:C8 A40:C40 A32:C32 A44:C44 A48:C48 A64:C64 A68:C68 A24:C24 B73:C75 A72:C72 B77:C79 A76:C76 B81:C83 A80:C80 B85:C87 A84:C84 B89:C91 A88:C88 B93:C95 A92:C92 B97:C99 A96:C96 B101:C103 A100:C100 B105:C107 A104:C104 B110:C110 A7 B9:C11 B13:C15 A20:C20 B17:C19 B21:C23 B25:C27 B29:C31 B33:C35 B37:C39 B41:C43 B45:C47 B49:C51 B53:C55 B57:C59 B61:C63 B65:C67" name="Plage1"/>
    <protectedRange password="B6F6" sqref="A69 A25 A29 A49 A53 A57 A33 A41 A37 A45 A61 A65 A21 A73 A77 A81 A85 A89 A93 A97 A101 A17 A105" name="Plage1_1"/>
    <protectedRange password="B6F6" sqref="C112" name="Plage1_2"/>
    <protectedRange password="B6F6" sqref="B7:C7" name="Plage1_3"/>
    <protectedRange password="B6F6" sqref="A9" name="Plage1_1_1"/>
    <protectedRange password="B6F6" sqref="A10 A14 A18 A22 A26 A30 A34 A38 A42 A46 A50 A54 A58 A62 A66 A70 A74 A78 A82 A86 A90 A94 A98 A102 A106" name="Plage1_4"/>
    <protectedRange password="B6F6" sqref="A11 A15 A19 A23 A27 A31 A35 A39 A43 A47 A51 A55 A59 A63 A67 A71 A75 A79 A83 A87 A91 A95 A99 A103 A107" name="Plage1_5"/>
    <protectedRange password="B6F6" sqref="A13" name="Plage1_1_9"/>
    <protectedRange password="B6F6" sqref="A110" name="Plage1_16"/>
    <protectedRange password="B6F6" sqref="A112" name="Plage1_2_1"/>
    <protectedRange password="B6F6" sqref="A114" name="Plage2_1"/>
  </protectedRanges>
  <mergeCells count="4">
    <mergeCell ref="A170:E170"/>
    <mergeCell ref="B7:C7"/>
    <mergeCell ref="A112:B112"/>
    <mergeCell ref="A165:G165"/>
  </mergeCells>
  <pageMargins left="0.78740157480314965" right="0.39370078740157483" top="0.39370078740157483" bottom="0.39370078740157483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8d0423-bb5a-473a-995b-84d188ab1c4b" xsi:nil="true"/>
    <lcf76f155ced4ddcb4097134ff3c332f xmlns="0735fd43-fe75-4179-838e-88f87917ad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2A709148F403489143B677203CF786" ma:contentTypeVersion="14" ma:contentTypeDescription="Ein neues Dokument erstellen." ma:contentTypeScope="" ma:versionID="5f0e80391a305f7e1fad39a2d18bd57d">
  <xsd:schema xmlns:xsd="http://www.w3.org/2001/XMLSchema" xmlns:xs="http://www.w3.org/2001/XMLSchema" xmlns:p="http://schemas.microsoft.com/office/2006/metadata/properties" xmlns:ns2="0735fd43-fe75-4179-838e-88f87917ad9a" xmlns:ns3="b98d0423-bb5a-473a-995b-84d188ab1c4b" targetNamespace="http://schemas.microsoft.com/office/2006/metadata/properties" ma:root="true" ma:fieldsID="27f3a8c4753b4e726f06ec5b4ec6ce49" ns2:_="" ns3:_="">
    <xsd:import namespace="0735fd43-fe75-4179-838e-88f87917ad9a"/>
    <xsd:import namespace="b98d0423-bb5a-473a-995b-84d188ab1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5fd43-fe75-4179-838e-88f87917a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318ee09-86b9-4afa-97b9-9e8d3a37c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d0423-bb5a-473a-995b-84d188ab1c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7775c8-0fff-4e8c-a3dd-de5a46363497}" ma:internalName="TaxCatchAll" ma:showField="CatchAllData" ma:web="b98d0423-bb5a-473a-995b-84d188ab1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B099A-CE9A-4BA3-8B21-618BE8552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3A08E6-F7E7-4BCE-8466-716FE7D51D8A}">
  <ds:schemaRefs>
    <ds:schemaRef ds:uri="http://purl.org/dc/elements/1.1/"/>
    <ds:schemaRef ds:uri="http://schemas.microsoft.com/office/2006/metadata/properties"/>
    <ds:schemaRef ds:uri="b98d0423-bb5a-473a-995b-84d188ab1c4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35fd43-fe75-4179-838e-88f87917ad9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E15ECC-9E68-49D0-9514-6E11AB5F6B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Feuille d'indemnité</vt:lpstr>
      <vt:lpstr>Tarif</vt:lpstr>
      <vt:lpstr>Totaux Filière</vt:lpstr>
      <vt:lpstr>'Feuille d''indemnité'!activité</vt:lpstr>
      <vt:lpstr>'Totaux Filière'!Druckbereich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Ludiwine BOULNOIX</dc:creator>
  <cp:lastModifiedBy>Lynn Pollinger - Avalua AG</cp:lastModifiedBy>
  <cp:lastPrinted>2025-07-15T11:20:15Z</cp:lastPrinted>
  <dcterms:created xsi:type="dcterms:W3CDTF">2014-11-11T15:09:26Z</dcterms:created>
  <dcterms:modified xsi:type="dcterms:W3CDTF">2026-01-21T08:27:37Z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0x010100212A709148F403489143B677203CF786</vt:lpwstr>
  </property>
  <property fmtid="{D5CDD505-2E9C-101B-9397-08002B2CF9AE}" pid="3" name="Order">
    <vt:r8>4285400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